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30" windowWidth="21405" windowHeight="9435" firstSheet="1" activeTab="1"/>
  </bookViews>
  <sheets>
    <sheet name="Міський 2 міс." sheetId="1" state="hidden" r:id="rId1"/>
    <sheet name=" миський" sheetId="2" r:id="rId2"/>
    <sheet name="Диаграмма2" sheetId="3" r:id="rId3"/>
    <sheet name="Ек.Освіта" sheetId="4" r:id="rId4"/>
    <sheet name="Ек.Здрав" sheetId="5" r:id="rId5"/>
    <sheet name="Ек.культура" sheetId="6" r:id="rId6"/>
    <sheet name="ЕК.физ-ра" sheetId="7" r:id="rId7"/>
    <sheet name="ЖКГ" sheetId="8" r:id="rId8"/>
    <sheet name="Соцзах" sheetId="9" r:id="rId9"/>
    <sheet name="преса рік" sheetId="10" state="hidden" r:id="rId10"/>
    <sheet name="Міський 9 міс.(пресса)" sheetId="11" state="hidden" r:id="rId11"/>
  </sheets>
  <definedNames>
    <definedName name="_xlnm.Print_Titles" localSheetId="1">' миський'!$7:$7</definedName>
    <definedName name="_xlnm.Print_Area" localSheetId="1">' миський'!$A$1:$I$81</definedName>
    <definedName name="_xlnm.Print_Area" localSheetId="4">'Ек.Здрав'!$B$1:$E$59</definedName>
    <definedName name="_xlnm.Print_Area" localSheetId="5">'Ек.культура'!$A$1:$D$56</definedName>
    <definedName name="_xlnm.Print_Area" localSheetId="3">'Ек.Освіта'!$A$1:$D$61</definedName>
    <definedName name="_xlnm.Print_Area" localSheetId="6">'ЕК.физ-ра'!$A$1:$D$54</definedName>
    <definedName name="_xlnm.Print_Area" localSheetId="7">'ЖКГ'!$B$1:$I$55</definedName>
    <definedName name="_xlnm.Print_Area" localSheetId="0">'Міський 2 міс.'!$A$6:$K$55</definedName>
    <definedName name="_xlnm.Print_Area" localSheetId="10">'Міський 9 міс.(пресса)'!$A$1:$H$45</definedName>
  </definedNames>
  <calcPr fullCalcOnLoad="1"/>
</workbook>
</file>

<file path=xl/comments9.xml><?xml version="1.0" encoding="utf-8"?>
<comments xmlns="http://schemas.openxmlformats.org/spreadsheetml/2006/main">
  <authors>
    <author>Kate Tarasevich</author>
  </authors>
  <commentList>
    <comment ref="C1" authorId="0">
      <text>
        <r>
          <rPr>
            <b/>
            <sz val="8"/>
            <rFont val="Tahoma"/>
            <family val="2"/>
          </rPr>
          <t>Kate Tarasevich: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<sst xmlns="http://schemas.openxmlformats.org/spreadsheetml/2006/main" count="518" uniqueCount="353">
  <si>
    <t>Доходи</t>
  </si>
  <si>
    <t>Прибутковий податок з громадян</t>
  </si>
  <si>
    <t>Податок з власників транспортних засобів</t>
  </si>
  <si>
    <t>Плата за землю</t>
  </si>
  <si>
    <t>Податок на промисел</t>
  </si>
  <si>
    <t>Плата за державну реєстрацію</t>
  </si>
  <si>
    <t>Плата за торговий патент</t>
  </si>
  <si>
    <t>Єдиний податок</t>
  </si>
  <si>
    <t>Інші надходження</t>
  </si>
  <si>
    <t>Плата за видачу ліцензій і сертифікатів</t>
  </si>
  <si>
    <t>(тис.грн.)</t>
  </si>
  <si>
    <t>Плата за оренду цілісних майнових комплексів</t>
  </si>
  <si>
    <t>Виконання міського бюджету</t>
  </si>
  <si>
    <t>Загальний фонд</t>
  </si>
  <si>
    <t>Власні надходження бюдж. установ та організацій</t>
  </si>
  <si>
    <t>Спеціальний фонд</t>
  </si>
  <si>
    <t>% виконання</t>
  </si>
  <si>
    <t>Додаток 1</t>
  </si>
  <si>
    <t>Місцеві податки</t>
  </si>
  <si>
    <t>Позичка, одержана з обл. бюджету</t>
  </si>
  <si>
    <t>Податок на прибуток підприємств комунальної власності</t>
  </si>
  <si>
    <t xml:space="preserve">  </t>
  </si>
  <si>
    <t>Всього спеціальний фонд</t>
  </si>
  <si>
    <t>в т.ч.: червня</t>
  </si>
  <si>
    <t>в т.ч.: червнь</t>
  </si>
  <si>
    <t>Державне мито</t>
  </si>
  <si>
    <t>Плата за надра</t>
  </si>
  <si>
    <t xml:space="preserve">  ДОХОДИ                    </t>
  </si>
  <si>
    <t xml:space="preserve">              до рішення міськвиконкому</t>
  </si>
  <si>
    <t>Разом доходів</t>
  </si>
  <si>
    <t>Всього доходів</t>
  </si>
  <si>
    <t xml:space="preserve">             від "____"________ 2001 р. № _____ </t>
  </si>
  <si>
    <t>Дотація з державного бюджету</t>
  </si>
  <si>
    <t>Дотація з обласного бюджету</t>
  </si>
  <si>
    <t>Бюджет розвитку міста</t>
  </si>
  <si>
    <t>- надходження від відчуження майна</t>
  </si>
  <si>
    <t>- надходження від продажу землі</t>
  </si>
  <si>
    <t>Адміністративні штрафи та санкції</t>
  </si>
  <si>
    <t>Cубвенція з державного бюджету</t>
  </si>
  <si>
    <t>Кошти, одержані за взаєм. розрах.</t>
  </si>
  <si>
    <t>Факт за І півріччя  2001 р.</t>
  </si>
  <si>
    <t xml:space="preserve"> до затвердж. плану на рік</t>
  </si>
  <si>
    <t>Дотація вирівнювання з державного бюджету</t>
  </si>
  <si>
    <t>Надходження адміністративних штрафів</t>
  </si>
  <si>
    <t>Плата за оренду майнових комплексів</t>
  </si>
  <si>
    <t xml:space="preserve">Факт </t>
  </si>
  <si>
    <t>План</t>
  </si>
  <si>
    <t>Разом власних і закріплених доходів</t>
  </si>
  <si>
    <t>Разом  доходів</t>
  </si>
  <si>
    <t>Цільові фонди</t>
  </si>
  <si>
    <t>- дивіденти,нарах.на акції</t>
  </si>
  <si>
    <t>-збір за забруднення навколиш. природ. середовища</t>
  </si>
  <si>
    <t>-цільові фонди, утвор. орган. місцевого самоврядув.</t>
  </si>
  <si>
    <t>факт</t>
  </si>
  <si>
    <t>Уточнений                    план на 2002 рік</t>
  </si>
  <si>
    <t>Факт  за  9 місяців  2002 р.</t>
  </si>
  <si>
    <t>% виконання до уточн. плану</t>
  </si>
  <si>
    <t>Придбання торгових патентів пуктами нафтопродажу</t>
  </si>
  <si>
    <t>--цільові фонди, утвор. орган. місцевого самоврядув.</t>
  </si>
  <si>
    <t>9 місяців 2002 року</t>
  </si>
  <si>
    <t>до плану 9 місяців                    2002 р.</t>
  </si>
  <si>
    <t>-дивіденди, нарах. на акції</t>
  </si>
  <si>
    <t xml:space="preserve">Додаткова дотація вирівнювання </t>
  </si>
  <si>
    <t>Плата за придбання патентів пунктами продажу нафтопродуктів</t>
  </si>
  <si>
    <t xml:space="preserve">за  2002 р.                                                          </t>
  </si>
  <si>
    <t>2002 рік</t>
  </si>
  <si>
    <t>в 2 рази</t>
  </si>
  <si>
    <t>в 2,4 рази</t>
  </si>
  <si>
    <t>в 2,2 рази</t>
  </si>
  <si>
    <t>тис.грн.</t>
  </si>
  <si>
    <t>Уточнений                               план на 2002 рік</t>
  </si>
  <si>
    <t>Факт  за  2002 рік</t>
  </si>
  <si>
    <t>Виконано</t>
  </si>
  <si>
    <t>Затверджено з урахуванням змін</t>
  </si>
  <si>
    <t>Факт за січень-лютий    2002 р.</t>
  </si>
  <si>
    <t>січень- лютий 2003 рік</t>
  </si>
  <si>
    <t>прогноз</t>
  </si>
  <si>
    <t>до факту січня-лютого 2002 р.</t>
  </si>
  <si>
    <t xml:space="preserve">за  січень-лютий 2003 р.                                                          </t>
  </si>
  <si>
    <t>відхилення                (+, -)</t>
  </si>
  <si>
    <t>до прогнозу січня-лютого 2003 р.</t>
  </si>
  <si>
    <t>в 3,3 рази</t>
  </si>
  <si>
    <t>в 2рази</t>
  </si>
  <si>
    <t>Прогноз на  2003 рік</t>
  </si>
  <si>
    <t>Факт за  січень-лютий      2003 року</t>
  </si>
  <si>
    <t>до прогнозу      2003 р.</t>
  </si>
  <si>
    <t>- надходження від відчудження майна</t>
  </si>
  <si>
    <t>в 4,3 рази</t>
  </si>
  <si>
    <t>в 1,8 рази</t>
  </si>
  <si>
    <t>Проект бюджету на 2003 рік</t>
  </si>
  <si>
    <t xml:space="preserve">за I півріччя  2003 р.                                                          </t>
  </si>
  <si>
    <t>Житлово-комунальне господарство</t>
  </si>
  <si>
    <t>Оплата праці працівників бюджетних установ з нарахуваннями на заробітну плату</t>
  </si>
  <si>
    <t>Медикаменти та перев'язувальні матеріали</t>
  </si>
  <si>
    <t>Продукти харчування</t>
  </si>
  <si>
    <t xml:space="preserve">Оплата комунальних послуг та енергоносіїв </t>
  </si>
  <si>
    <t>ВСЬОГО ВИДАТКІВ</t>
  </si>
  <si>
    <t>Інші</t>
  </si>
  <si>
    <t>Найменування видатків</t>
  </si>
  <si>
    <t>з них: дошкільні заклади освіти</t>
  </si>
  <si>
    <t xml:space="preserve">          загальноосвітні школи</t>
  </si>
  <si>
    <t xml:space="preserve">          загальноосвітні школи-інтернати</t>
  </si>
  <si>
    <t xml:space="preserve">          дитячі будинки</t>
  </si>
  <si>
    <t xml:space="preserve">          позашкільні заклади освіти</t>
  </si>
  <si>
    <t>з них: лікарні</t>
  </si>
  <si>
    <t xml:space="preserve">          пологові будинки</t>
  </si>
  <si>
    <t xml:space="preserve">          поліклініки і амбулаторії</t>
  </si>
  <si>
    <t xml:space="preserve">          загальні і спеціалізовані стоматологічні поліклініки</t>
  </si>
  <si>
    <t>Оплата праці</t>
  </si>
  <si>
    <t>Оплата комунальних послуг та енергоносіїв</t>
  </si>
  <si>
    <t>Медикаменти та перв'язувальні матеріали</t>
  </si>
  <si>
    <t>разн.</t>
  </si>
  <si>
    <t>Питома вага</t>
  </si>
  <si>
    <t>1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</si>
  <si>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</si>
  <si>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</si>
  <si>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</si>
  <si>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</si>
  <si>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</si>
  <si>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</si>
  <si>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</si>
  <si>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</si>
  <si>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</si>
  <si>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</si>
  <si>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</si>
  <si>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</si>
  <si>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</si>
  <si>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</si>
  <si>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</si>
  <si>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</si>
  <si>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</si>
  <si>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</si>
  <si>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</si>
  <si>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Всього видатків за функціональною класифікацією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</si>
  <si>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</si>
  <si>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</si>
  <si>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</si>
  <si>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</si>
  <si>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</si>
  <si>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Дорожнє господарство</t>
  </si>
  <si>
    <t>Власні кошти бюджетних установ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</si>
  <si>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</si>
  <si>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</si>
  <si>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</si>
  <si>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</si>
  <si>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</si>
  <si>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</si>
  <si>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</si>
  <si>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</si>
  <si>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</si>
  <si>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</si>
  <si>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</si>
  <si>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Соціальний захист</t>
  </si>
  <si>
    <t>Фізична культура і спорт</t>
  </si>
  <si>
    <t xml:space="preserve">   Фінансова підтримка громадських організацій інвалідів</t>
  </si>
  <si>
    <t xml:space="preserve">   Телебачення i радiомовлення</t>
  </si>
  <si>
    <t xml:space="preserve">   Періодичні видання (газети, журнали)</t>
  </si>
  <si>
    <t xml:space="preserve">   Інші засоби масової інформації </t>
  </si>
  <si>
    <t>Транспорт, дорожнє господарство, з них:</t>
  </si>
  <si>
    <t xml:space="preserve">   Інші заходи у сфері автомобільного транспорту</t>
  </si>
  <si>
    <t>Інші послуги, пов'язані з економічною діяльністю</t>
  </si>
  <si>
    <t xml:space="preserve">   житлово-комунальне господарство</t>
  </si>
  <si>
    <t xml:space="preserve">   розробка схем та проектних рішень масового застосування</t>
  </si>
  <si>
    <t xml:space="preserve">   цільові фонди, утворені органами місцевого самоврядування</t>
  </si>
  <si>
    <t xml:space="preserve">   інші (управління власності)</t>
  </si>
  <si>
    <t xml:space="preserve">                                                                        Виконання міського бюджету м.Кіровограда                                                </t>
  </si>
  <si>
    <t>Відхилення</t>
  </si>
  <si>
    <t>План на січень - вересень</t>
  </si>
  <si>
    <t>Інші видатки на утримання закладів освіти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</si>
  <si>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</si>
  <si>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</si>
  <si>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</si>
  <si>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Допомоги дітям-сиротам та дітям, позбавленим батьківського піклування</t>
  </si>
  <si>
    <t>Інші видатки на утримання закладів охорони здоров"я</t>
  </si>
  <si>
    <t>Придбання предметів, матеріалів, обладнання та інвентаря</t>
  </si>
  <si>
    <t xml:space="preserve"> "ЖИТЛОВО-КОМУНАЛЬНЕ ГОСПОДАРСТВО" </t>
  </si>
  <si>
    <t>Всього</t>
  </si>
  <si>
    <t xml:space="preserve">    ВИДАТКИ</t>
  </si>
  <si>
    <t>обслуговування мереж зовнишнього освітлення</t>
  </si>
  <si>
    <t>Оплата праці працівників бюджетних установ з нарахуванням на заробітну плату</t>
  </si>
  <si>
    <t>з них: бібліотеки</t>
  </si>
  <si>
    <t xml:space="preserve">музеї </t>
  </si>
  <si>
    <t xml:space="preserve">школи естетичного виховання </t>
  </si>
  <si>
    <t>Оплата послуг комунальних та енергоносіїв</t>
  </si>
  <si>
    <t>Всього видатків</t>
  </si>
  <si>
    <t>Оплата праці працівників бюджетних установ</t>
  </si>
  <si>
    <t>Інші видатки, з них:</t>
  </si>
  <si>
    <t>Предмети, матеріали, обладнання та інвентар, у тому числі м'який інвентар та обмундирування</t>
  </si>
  <si>
    <t>Оплата комунальних послуг та енергоносіїв, з них: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</si>
  <si>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</si>
  <si>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</si>
  <si>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</si>
  <si>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</si>
  <si>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КФК</t>
  </si>
  <si>
    <t>КЕКВ</t>
  </si>
  <si>
    <t xml:space="preserve">Відхилення </t>
  </si>
  <si>
    <t>Виконавчий комітет міської ради</t>
  </si>
  <si>
    <t>090412</t>
  </si>
  <si>
    <t>Інші видатки на соцзахист населення</t>
  </si>
  <si>
    <t>1341</t>
  </si>
  <si>
    <t>Виплата пенсій і допомог (пансіони почесного громадянина)</t>
  </si>
  <si>
    <t>1343</t>
  </si>
  <si>
    <t>Інші поточні трансферти населенню</t>
  </si>
  <si>
    <t xml:space="preserve">допомога малозабезпеченим громадянам міста </t>
  </si>
  <si>
    <t xml:space="preserve">допомога на поховання </t>
  </si>
  <si>
    <t>грошова допомога людям похилого віку, яким виповнилося 100 і більше років</t>
  </si>
  <si>
    <t>допомога вдовам чорнобильців</t>
  </si>
  <si>
    <t>допомога інвалідам</t>
  </si>
  <si>
    <t>090416</t>
  </si>
  <si>
    <t>Допомога ветеранам війни до свят</t>
  </si>
  <si>
    <t>091209</t>
  </si>
  <si>
    <t>1310</t>
  </si>
  <si>
    <t>Фінансова підтримка громадським організаціям інвалідів та ветеранів</t>
  </si>
  <si>
    <t>Кіровоградська міська організація ветеранів України</t>
  </si>
  <si>
    <t>2</t>
  </si>
  <si>
    <t>Спілка незрячих Кіровоградського УВП УТОС</t>
  </si>
  <si>
    <t>3</t>
  </si>
  <si>
    <t>Міська організація "Союз Чорнобиль"</t>
  </si>
  <si>
    <t>4</t>
  </si>
  <si>
    <t xml:space="preserve">Міська організація політв'язнів та репресованих </t>
  </si>
  <si>
    <t>6</t>
  </si>
  <si>
    <t>Міська організація ветеранів Афганістану</t>
  </si>
  <si>
    <t>7</t>
  </si>
  <si>
    <t xml:space="preserve">Спілка учасників бойових дій та ВВС </t>
  </si>
  <si>
    <t>8</t>
  </si>
  <si>
    <t>Міське товариство інвалідів ВВВ та інших воєн</t>
  </si>
  <si>
    <t>9</t>
  </si>
  <si>
    <t>Міська оганізація інвалідів "Сила духу"</t>
  </si>
  <si>
    <t>10</t>
  </si>
  <si>
    <t>Міська організація всеукраїнського об'єднання ветеранів</t>
  </si>
  <si>
    <t>11</t>
  </si>
  <si>
    <t>Міська організація ветеранів фізкультури, спорту і війни</t>
  </si>
  <si>
    <t xml:space="preserve">Управління економіки </t>
  </si>
  <si>
    <t>1170</t>
  </si>
  <si>
    <t>Громадські роботи</t>
  </si>
  <si>
    <t>Управління розвитку транспорту та зв"язку</t>
  </si>
  <si>
    <t>Пільги інвалідам І та ІІ груп по зору на послуги зв"язку</t>
  </si>
  <si>
    <t>Управління по сприянню розвитку торгівлі та побутового обслуговування населення</t>
  </si>
  <si>
    <t>Надання послуг пільговим категоріям громадян</t>
  </si>
  <si>
    <t>Головне управління житлово-комунального господарства</t>
  </si>
  <si>
    <t>091207</t>
  </si>
  <si>
    <t xml:space="preserve">Пільги інвалідам І та ІІ груп по зору та членам сімей війсковослужбовців, що загинули в республіці Афганістан на оплату житлово-комунальних послуг </t>
  </si>
  <si>
    <t>Відділ сім"ї та молоді</t>
  </si>
  <si>
    <t>091101</t>
  </si>
  <si>
    <t>091102</t>
  </si>
  <si>
    <t xml:space="preserve">Програми і заходи центрів соціальних служб для сім"ї,  дітей та молоді </t>
  </si>
  <si>
    <t>091103</t>
  </si>
  <si>
    <t>Програми і заходи у справах молоді</t>
  </si>
  <si>
    <t>091105</t>
  </si>
  <si>
    <t>Утримання клубів підлітків за місцем проживання</t>
  </si>
  <si>
    <t>090700</t>
  </si>
  <si>
    <t>091106</t>
  </si>
  <si>
    <t>Інші видатки (стипендії  міського голови)</t>
  </si>
  <si>
    <t>091107</t>
  </si>
  <si>
    <t>Програми і заходи у справах сім"ї</t>
  </si>
  <si>
    <t>091108</t>
  </si>
  <si>
    <t xml:space="preserve">Служба у справах дітей </t>
  </si>
  <si>
    <t>Інші програми соцзахисту дітей</t>
  </si>
  <si>
    <t>Разом видатки по КФК 090000 "Соціальний захист та соціальне забезпечення"</t>
  </si>
  <si>
    <t>інші</t>
  </si>
  <si>
    <t>оплата праці</t>
  </si>
  <si>
    <t>відрядж</t>
  </si>
  <si>
    <t>комун</t>
  </si>
  <si>
    <t>Інші видатки по утриманню установ</t>
  </si>
  <si>
    <t>Проведення культурно-масових заходів</t>
  </si>
  <si>
    <t xml:space="preserve">   Видатки на проведення робіт, пов"язаних із будівництвом, реконструкцією, ремонтом та утриманням автодоріг</t>
  </si>
  <si>
    <t xml:space="preserve">   в т. ч.: апарат управління</t>
  </si>
  <si>
    <t xml:space="preserve">   інша діяльність у сфері охорони навколишнього природного середовища</t>
  </si>
  <si>
    <t>Будівництво, реконструкцію, ремонт та утримання доріг комунальної власності</t>
  </si>
  <si>
    <t>Будівництво, реконструкцію, ремонт та утримання доріг комунальної власності с.Новому</t>
  </si>
  <si>
    <t>Разом видатків по спеціальному фонду</t>
  </si>
  <si>
    <t>Всього видатків по загальному та спеціальному фондах</t>
  </si>
  <si>
    <t>Допомоги</t>
  </si>
  <si>
    <t xml:space="preserve">Оздоровлення дітей </t>
  </si>
  <si>
    <t>КФК 090000  "Соціальний захист та соціальне забезпечення"</t>
  </si>
  <si>
    <t>Утримання центру соціальних служб для сім"ї, дітей та молоді</t>
  </si>
  <si>
    <t>Благоустрій міста, з них</t>
  </si>
  <si>
    <t>Фінансова допомога</t>
  </si>
  <si>
    <t>районні у місті бюджети</t>
  </si>
  <si>
    <t>с.Нове</t>
  </si>
  <si>
    <t>поточний ремонт  та утримання зелених насаджень, парків</t>
  </si>
  <si>
    <t>Фінансова допомога комунальним підприємствам</t>
  </si>
  <si>
    <t>1131+1134</t>
  </si>
  <si>
    <t xml:space="preserve">                                                                             </t>
  </si>
  <si>
    <t xml:space="preserve">   Центр соціальних служб для сім"ї, дітей та молоді</t>
  </si>
  <si>
    <t>Інші установи та заклади</t>
  </si>
  <si>
    <t>Дотації та субвенції районним та селищному бюджетам</t>
  </si>
  <si>
    <t>Трансферти районним у місті бюджетам за рахунок субвенцій з державного бюджету на:</t>
  </si>
  <si>
    <t>Разом видатків загального фонду з субвенціями з державного бюджету</t>
  </si>
  <si>
    <t xml:space="preserve">   ремонт доріг</t>
  </si>
  <si>
    <t>% до річного плану</t>
  </si>
  <si>
    <t>Утримання соціального гуртожитку (за рахунок додаткової дотації з обл. бюджету)</t>
  </si>
  <si>
    <t>Заходи з оздоровлення та відпочинку дітей</t>
  </si>
  <si>
    <t>91204</t>
  </si>
  <si>
    <t>Інші установи</t>
  </si>
  <si>
    <t>090802</t>
  </si>
  <si>
    <t xml:space="preserve">Управління освіти </t>
  </si>
  <si>
    <t>утримання в чистоті доріг, ліквідація сміттєзвалищ, вивіз сміття по місту</t>
  </si>
  <si>
    <t>погашення кредиторської заборгованості</t>
  </si>
  <si>
    <t>Заходи по проведенню навчально-тренувальних зборів та змагань</t>
  </si>
  <si>
    <t>Дотація вирівнювання селищному бюджету</t>
  </si>
  <si>
    <t xml:space="preserve">Інші субвенції </t>
  </si>
  <si>
    <t xml:space="preserve">   інвестиційні проекти (співфінансування)</t>
  </si>
  <si>
    <t>Видатки за рахунок субвенцій з державного та обласного бюджетів на:</t>
  </si>
  <si>
    <t>за I квартал 2014  року</t>
  </si>
  <si>
    <t>Факт за  січень-березень 2013 року</t>
  </si>
  <si>
    <t>2014 рік</t>
  </si>
  <si>
    <t>До плану на січень-березень 2014 року</t>
  </si>
  <si>
    <t>До факту за січень-березень 2013 року</t>
  </si>
  <si>
    <t>План на рік</t>
  </si>
  <si>
    <t>План на січень-березень</t>
  </si>
  <si>
    <t>Факт за січень-березень</t>
  </si>
  <si>
    <t>Відхиленн</t>
  </si>
  <si>
    <t>%</t>
  </si>
  <si>
    <r>
      <t xml:space="preserve">   Соціальний гуртожиток (</t>
    </r>
    <r>
      <rPr>
        <i/>
        <sz val="11"/>
        <rFont val="Times New Roman Cyr"/>
        <family val="0"/>
      </rPr>
      <t>за рахунок ДД з обл.бюджету)</t>
    </r>
  </si>
  <si>
    <t xml:space="preserve">   в т.ч. за рахунок субвенції з обласного бюджету</t>
  </si>
  <si>
    <t xml:space="preserve">   Пільги населенню  на оплату ЖКП і природного газу</t>
  </si>
  <si>
    <t>Землеустрій</t>
  </si>
  <si>
    <t xml:space="preserve">   Компенсаційні виплати за пільговий проїзд окремим категоріям громадян за рахунок субвенції з ДБ, у т.ч.: </t>
  </si>
  <si>
    <t xml:space="preserve">  Компенсаційні виплати за пільговий проїзд автотранспортом (дачі)</t>
  </si>
  <si>
    <t xml:space="preserve">   Інші заходи у сфері електротранспорту 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</si>
  <si>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</si>
  <si>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 засоби масової інформації</t>
  </si>
  <si>
    <t xml:space="preserve">   збереження пам"яток архітектури</t>
  </si>
  <si>
    <t xml:space="preserve">   внески у статутні капітали комунальних підприємств</t>
  </si>
  <si>
    <t xml:space="preserve">   видатки на запобігання назвичайних ситуацій</t>
  </si>
  <si>
    <t xml:space="preserve">   інші видатки (в т.ч. інформатизація виконавчих органів)</t>
  </si>
  <si>
    <t xml:space="preserve">   інші субвенції районним у місті бюджетам</t>
  </si>
  <si>
    <t xml:space="preserve">  субвенція іншим бюджетам на виконання інвестиційних проектів</t>
  </si>
  <si>
    <t xml:space="preserve">Соціальний захист (інші пільги ветеранам війни) </t>
  </si>
  <si>
    <t>Заходи щодо соціально-економічного розвитку окремих територій</t>
  </si>
  <si>
    <t>Благоустрій міста (з обласного бюджету)</t>
  </si>
  <si>
    <t>Погашення заборгованості з різниці в тарифах на теплову енергію</t>
  </si>
  <si>
    <t>Інші видатки</t>
  </si>
  <si>
    <t>План на  I кварал 2014 року з урахуванням внесених змін</t>
  </si>
  <si>
    <t xml:space="preserve">Виконання за                      I кварал 2014 року              </t>
  </si>
  <si>
    <t>План на                                                    І квартал 2014 року з урахуванням внесених змін</t>
  </si>
  <si>
    <t>Виконання за                   І квартал 2014 року</t>
  </si>
  <si>
    <t>План на   I кварал 2014 року з урахуванням внесених змін</t>
  </si>
  <si>
    <t>Виконання за                        I кварал 2014 року</t>
  </si>
  <si>
    <t>План на I кварал 2014 року  з урахуванням внесених змін</t>
  </si>
  <si>
    <t xml:space="preserve">Виконання за  I кварал 2014 року </t>
  </si>
  <si>
    <t>План на 2014 рік з ура-хуванням змін</t>
  </si>
  <si>
    <t xml:space="preserve">План на 1 квартал </t>
  </si>
  <si>
    <t>Факт за І квартал</t>
  </si>
  <si>
    <t>до плану на І квартал 2014 р.</t>
  </si>
  <si>
    <t>Управління з питань надзвич.ситуацій та цивільного захисту населення</t>
  </si>
  <si>
    <t>за рах.субв. з обл.б-ту на організ.життєзабезп. сімей військовослужб.,  евакуйов.з терит.Автон. Республіки Крим та м. Севастополя</t>
  </si>
  <si>
    <t>План на  I квартал 2014 року</t>
  </si>
  <si>
    <t>до плану на I квартал 2014 року</t>
  </si>
  <si>
    <r>
      <t>Соціальне забезпечення (</t>
    </r>
    <r>
      <rPr>
        <i/>
        <sz val="10"/>
        <rFont val="Times New Roman"/>
        <family val="1"/>
      </rPr>
      <t>виплата пенсій працівникам галузі, пільгові та безкоштовні рецепти</t>
    </r>
    <r>
      <rPr>
        <b/>
        <sz val="10"/>
        <rFont val="Times New Roman"/>
        <family val="1"/>
      </rPr>
      <t>)</t>
    </r>
  </si>
  <si>
    <t xml:space="preserve">Соціальне забезпечення </t>
  </si>
  <si>
    <t xml:space="preserve">          центри первинної допомоги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</si>
</sst>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#,##0&quot;р.&quot;"/>
    <numFmt numFmtId="190" formatCode="#,##0.0"/>
    <numFmt numFmtId="191" formatCode="0.000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г_р_н_._-;\-* #,##0.0\ _г_р_н_._-;_-* &quot;-&quot;?\ _г_р_н_._-;_-@_-"/>
    <numFmt numFmtId="198" formatCode="0.00000000"/>
    <numFmt numFmtId="199" formatCode="0.0000000"/>
    <numFmt numFmtId="200" formatCode="0.000000"/>
    <numFmt numFmtId="201" formatCode="0.00000"/>
    <numFmt numFmtId="202" formatCode="0.0000"/>
  </numFmts>
  <fonts count="150">
    <font>
      <sz val="10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sz val="10"/>
      <color indexed="9"/>
      <name val="Arial Cyr"/>
      <family val="0"/>
    </font>
    <font>
      <sz val="14"/>
      <color indexed="9"/>
      <name val="Times New Roman Cyr"/>
      <family val="1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i/>
      <sz val="12"/>
      <color indexed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1"/>
      <name val="Times New Roman Cyr"/>
      <family val="0"/>
    </font>
    <font>
      <b/>
      <sz val="16"/>
      <color indexed="9"/>
      <name val="Times New Roman"/>
      <family val="1"/>
    </font>
    <font>
      <b/>
      <sz val="16"/>
      <color indexed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i/>
      <sz val="13"/>
      <name val="Times New Roman"/>
      <family val="1"/>
    </font>
    <font>
      <sz val="10"/>
      <color indexed="8"/>
      <name val="Arial Cyr"/>
      <family val="0"/>
    </font>
    <font>
      <sz val="17.75"/>
      <color indexed="8"/>
      <name val="Arial Cyr"/>
      <family val="0"/>
    </font>
    <font>
      <sz val="3.5"/>
      <color indexed="8"/>
      <name val="Arial Cyr"/>
      <family val="0"/>
    </font>
    <font>
      <b/>
      <sz val="2"/>
      <color indexed="8"/>
      <name val="Times New Roman Cyr"/>
      <family val="0"/>
    </font>
    <font>
      <sz val="16"/>
      <color indexed="8"/>
      <name val="Arial Cyr"/>
      <family val="0"/>
    </font>
    <font>
      <sz val="16.5"/>
      <color indexed="8"/>
      <name val="Arial Cyr"/>
      <family val="0"/>
    </font>
    <font>
      <sz val="17"/>
      <color indexed="8"/>
      <name val="Arial Cyr"/>
      <family val="0"/>
    </font>
    <font>
      <sz val="15.75"/>
      <color indexed="8"/>
      <name val="Arial Cyr"/>
      <family val="0"/>
    </font>
    <font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i/>
      <sz val="12"/>
      <color indexed="10"/>
      <name val="Times New Roman Cyr"/>
      <family val="0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5"/>
      <color indexed="9"/>
      <name val="Times New Roman"/>
      <family val="1"/>
    </font>
    <font>
      <sz val="5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18"/>
      <name val="Times New Roman"/>
      <family val="0"/>
    </font>
    <font>
      <b/>
      <sz val="11.75"/>
      <color indexed="8"/>
      <name val="Times New Roman"/>
      <family val="0"/>
    </font>
    <font>
      <sz val="14"/>
      <color indexed="8"/>
      <name val="Tahoma"/>
      <family val="0"/>
    </font>
    <font>
      <b/>
      <sz val="1.5"/>
      <color indexed="8"/>
      <name val="Times New Roman Cyr"/>
      <family val="0"/>
    </font>
    <font>
      <b/>
      <sz val="14"/>
      <color indexed="9"/>
      <name val="Times New Roman"/>
      <family val="0"/>
    </font>
    <font>
      <b/>
      <sz val="10.2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5.75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  <font>
      <i/>
      <sz val="12"/>
      <color rgb="FFFF0000"/>
      <name val="Times New Roman Cyr"/>
      <family val="0"/>
    </font>
    <font>
      <sz val="12"/>
      <color theme="0"/>
      <name val="Times New Roman Cyr"/>
      <family val="1"/>
    </font>
    <font>
      <sz val="11"/>
      <color theme="0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theme="0"/>
      <name val="Times New Roman Cyr"/>
      <family val="0"/>
    </font>
    <font>
      <sz val="10"/>
      <color theme="0"/>
      <name val="Times New Roman Cyr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5"/>
      <color theme="0"/>
      <name val="Times New Roman"/>
      <family val="1"/>
    </font>
    <font>
      <sz val="5"/>
      <color theme="0"/>
      <name val="Times New Roman"/>
      <family val="1"/>
    </font>
    <font>
      <sz val="9"/>
      <color theme="0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7" borderId="2" applyNumberFormat="0" applyAlignment="0" applyProtection="0"/>
    <xf numFmtId="0" fontId="115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28" borderId="7" applyNumberFormat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3" fillId="30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7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Alignment="1">
      <alignment/>
    </xf>
    <xf numFmtId="188" fontId="4" fillId="0" borderId="10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188" fontId="4" fillId="0" borderId="14" xfId="0" applyNumberFormat="1" applyFont="1" applyBorder="1" applyAlignment="1">
      <alignment horizontal="center" vertical="center"/>
    </xf>
    <xf numFmtId="188" fontId="4" fillId="0" borderId="15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88" fontId="5" fillId="0" borderId="12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88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188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88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7" fillId="0" borderId="25" xfId="0" applyNumberFormat="1" applyFont="1" applyBorder="1" applyAlignment="1">
      <alignment vertical="center" wrapText="1"/>
    </xf>
    <xf numFmtId="188" fontId="5" fillId="0" borderId="23" xfId="0" applyNumberFormat="1" applyFont="1" applyBorder="1" applyAlignment="1">
      <alignment horizontal="center" vertical="center"/>
    </xf>
    <xf numFmtId="188" fontId="5" fillId="0" borderId="22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88" fontId="21" fillId="0" borderId="11" xfId="0" applyNumberFormat="1" applyFont="1" applyBorder="1" applyAlignment="1">
      <alignment horizontal="center" vertical="center" wrapText="1"/>
    </xf>
    <xf numFmtId="188" fontId="21" fillId="0" borderId="0" xfId="0" applyNumberFormat="1" applyFont="1" applyBorder="1" applyAlignment="1">
      <alignment horizontal="center" vertical="center" wrapText="1"/>
    </xf>
    <xf numFmtId="188" fontId="20" fillId="0" borderId="11" xfId="0" applyNumberFormat="1" applyFont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center" vertical="center" wrapText="1"/>
    </xf>
    <xf numFmtId="188" fontId="20" fillId="0" borderId="0" xfId="0" applyNumberFormat="1" applyFont="1" applyBorder="1" applyAlignment="1">
      <alignment horizontal="center" vertical="center" wrapText="1"/>
    </xf>
    <xf numFmtId="188" fontId="26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88" fontId="28" fillId="0" borderId="0" xfId="0" applyNumberFormat="1" applyFont="1" applyBorder="1" applyAlignment="1">
      <alignment horizontal="center" vertical="center" wrapText="1"/>
    </xf>
    <xf numFmtId="188" fontId="28" fillId="0" borderId="0" xfId="0" applyNumberFormat="1" applyFont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192" fontId="24" fillId="0" borderId="0" xfId="0" applyNumberFormat="1" applyFont="1" applyBorder="1" applyAlignment="1">
      <alignment horizontal="center" vertical="center" wrapText="1"/>
    </xf>
    <xf numFmtId="192" fontId="21" fillId="0" borderId="12" xfId="0" applyNumberFormat="1" applyFont="1" applyBorder="1" applyAlignment="1">
      <alignment horizontal="center" vertical="center" wrapText="1"/>
    </xf>
    <xf numFmtId="192" fontId="20" fillId="0" borderId="12" xfId="0" applyNumberFormat="1" applyFont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/>
    </xf>
    <xf numFmtId="188" fontId="21" fillId="33" borderId="16" xfId="0" applyNumberFormat="1" applyFont="1" applyFill="1" applyBorder="1" applyAlignment="1">
      <alignment horizontal="center" vertical="center" wrapText="1"/>
    </xf>
    <xf numFmtId="192" fontId="21" fillId="33" borderId="17" xfId="0" applyNumberFormat="1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left" vertical="center" wrapText="1"/>
    </xf>
    <xf numFmtId="188" fontId="30" fillId="34" borderId="16" xfId="0" applyNumberFormat="1" applyFont="1" applyFill="1" applyBorder="1" applyAlignment="1">
      <alignment horizontal="center" vertical="center" wrapText="1"/>
    </xf>
    <xf numFmtId="192" fontId="30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vertical="center" wrapText="1"/>
    </xf>
    <xf numFmtId="0" fontId="30" fillId="34" borderId="20" xfId="0" applyFont="1" applyFill="1" applyBorder="1" applyAlignment="1">
      <alignment horizontal="center" vertical="center" wrapText="1"/>
    </xf>
    <xf numFmtId="49" fontId="30" fillId="34" borderId="16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wrapText="1"/>
    </xf>
    <xf numFmtId="190" fontId="20" fillId="0" borderId="18" xfId="0" applyNumberFormat="1" applyFont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188" fontId="21" fillId="0" borderId="2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188" fontId="20" fillId="0" borderId="26" xfId="0" applyNumberFormat="1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 wrapText="1"/>
    </xf>
    <xf numFmtId="49" fontId="21" fillId="37" borderId="25" xfId="0" applyNumberFormat="1" applyFont="1" applyFill="1" applyBorder="1" applyAlignment="1">
      <alignment horizontal="center" vertical="center" wrapText="1"/>
    </xf>
    <xf numFmtId="49" fontId="21" fillId="37" borderId="23" xfId="0" applyNumberFormat="1" applyFont="1" applyFill="1" applyBorder="1" applyAlignment="1">
      <alignment horizontal="center" vertical="center" wrapText="1"/>
    </xf>
    <xf numFmtId="49" fontId="21" fillId="37" borderId="22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Border="1" applyAlignment="1">
      <alignment wrapText="1"/>
    </xf>
    <xf numFmtId="190" fontId="21" fillId="0" borderId="21" xfId="0" applyNumberFormat="1" applyFont="1" applyBorder="1" applyAlignment="1">
      <alignment horizontal="center" vertical="center"/>
    </xf>
    <xf numFmtId="190" fontId="21" fillId="0" borderId="18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wrapText="1"/>
    </xf>
    <xf numFmtId="190" fontId="21" fillId="0" borderId="13" xfId="0" applyNumberFormat="1" applyFont="1" applyBorder="1" applyAlignment="1">
      <alignment horizontal="center" vertical="center"/>
    </xf>
    <xf numFmtId="190" fontId="21" fillId="0" borderId="11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190" fontId="21" fillId="37" borderId="20" xfId="0" applyNumberFormat="1" applyFont="1" applyFill="1" applyBorder="1" applyAlignment="1">
      <alignment horizontal="center" vertical="center"/>
    </xf>
    <xf numFmtId="49" fontId="21" fillId="37" borderId="33" xfId="0" applyNumberFormat="1" applyFont="1" applyFill="1" applyBorder="1" applyAlignment="1">
      <alignment vertical="center" wrapText="1"/>
    </xf>
    <xf numFmtId="192" fontId="21" fillId="0" borderId="34" xfId="0" applyNumberFormat="1" applyFont="1" applyBorder="1" applyAlignment="1">
      <alignment horizontal="center" vertical="center"/>
    </xf>
    <xf numFmtId="192" fontId="21" fillId="37" borderId="35" xfId="0" applyNumberFormat="1" applyFont="1" applyFill="1" applyBorder="1" applyAlignment="1">
      <alignment horizontal="center" vertical="center"/>
    </xf>
    <xf numFmtId="190" fontId="20" fillId="0" borderId="21" xfId="0" applyNumberFormat="1" applyFont="1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29" xfId="0" applyNumberFormat="1" applyFont="1" applyBorder="1" applyAlignment="1">
      <alignment horizontal="center" vertical="center"/>
    </xf>
    <xf numFmtId="190" fontId="21" fillId="0" borderId="24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/>
    </xf>
    <xf numFmtId="190" fontId="21" fillId="0" borderId="32" xfId="0" applyNumberFormat="1" applyFont="1" applyBorder="1" applyAlignment="1">
      <alignment horizontal="center" vertical="center"/>
    </xf>
    <xf numFmtId="190" fontId="21" fillId="37" borderId="36" xfId="0" applyNumberFormat="1" applyFont="1" applyFill="1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49" fontId="30" fillId="38" borderId="16" xfId="0" applyNumberFormat="1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7" xfId="0" applyFont="1" applyFill="1" applyBorder="1" applyAlignment="1">
      <alignment horizontal="center" vertical="center" wrapText="1"/>
    </xf>
    <xf numFmtId="0" fontId="30" fillId="39" borderId="20" xfId="0" applyFont="1" applyFill="1" applyBorder="1" applyAlignment="1">
      <alignment horizontal="center" vertical="center" wrapText="1"/>
    </xf>
    <xf numFmtId="49" fontId="30" fillId="39" borderId="16" xfId="0" applyNumberFormat="1" applyFont="1" applyFill="1" applyBorder="1" applyAlignment="1">
      <alignment horizontal="center" vertical="center" wrapText="1"/>
    </xf>
    <xf numFmtId="0" fontId="30" fillId="39" borderId="16" xfId="0" applyFont="1" applyFill="1" applyBorder="1" applyAlignment="1">
      <alignment horizontal="center" vertical="center" wrapText="1"/>
    </xf>
    <xf numFmtId="0" fontId="30" fillId="39" borderId="17" xfId="0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188" fontId="38" fillId="40" borderId="11" xfId="0" applyNumberFormat="1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8" fontId="37" fillId="40" borderId="11" xfId="0" applyNumberFormat="1" applyFont="1" applyFill="1" applyBorder="1" applyAlignment="1">
      <alignment horizontal="center" vertical="center" wrapText="1"/>
    </xf>
    <xf numFmtId="0" fontId="37" fillId="39" borderId="11" xfId="0" applyFont="1" applyFill="1" applyBorder="1" applyAlignment="1">
      <alignment horizontal="center" vertical="center" wrapText="1"/>
    </xf>
    <xf numFmtId="188" fontId="37" fillId="39" borderId="11" xfId="0" applyNumberFormat="1" applyFont="1" applyFill="1" applyBorder="1" applyAlignment="1">
      <alignment horizontal="center" vertical="center" wrapText="1"/>
    </xf>
    <xf numFmtId="192" fontId="37" fillId="40" borderId="11" xfId="0" applyNumberFormat="1" applyFont="1" applyFill="1" applyBorder="1" applyAlignment="1">
      <alignment horizontal="center" vertical="center" wrapText="1"/>
    </xf>
    <xf numFmtId="192" fontId="37" fillId="39" borderId="11" xfId="0" applyNumberFormat="1" applyFont="1" applyFill="1" applyBorder="1" applyAlignment="1">
      <alignment horizontal="center" vertical="center" wrapText="1"/>
    </xf>
    <xf numFmtId="188" fontId="37" fillId="0" borderId="11" xfId="0" applyNumberFormat="1" applyFont="1" applyBorder="1" applyAlignment="1">
      <alignment horizontal="left" vertical="center" wrapText="1"/>
    </xf>
    <xf numFmtId="188" fontId="38" fillId="0" borderId="11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190" fontId="37" fillId="0" borderId="11" xfId="0" applyNumberFormat="1" applyFont="1" applyFill="1" applyBorder="1" applyAlignment="1">
      <alignment horizontal="center" vertical="center" wrapText="1"/>
    </xf>
    <xf numFmtId="188" fontId="37" fillId="0" borderId="1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190" fontId="38" fillId="0" borderId="11" xfId="0" applyNumberFormat="1" applyFont="1" applyFill="1" applyBorder="1" applyAlignment="1">
      <alignment horizontal="center" vertical="center" wrapText="1"/>
    </xf>
    <xf numFmtId="188" fontId="38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0" fontId="42" fillId="40" borderId="11" xfId="0" applyFont="1" applyFill="1" applyBorder="1" applyAlignment="1">
      <alignment horizontal="left" vertical="center" wrapText="1"/>
    </xf>
    <xf numFmtId="190" fontId="42" fillId="0" borderId="11" xfId="0" applyNumberFormat="1" applyFont="1" applyBorder="1" applyAlignment="1">
      <alignment horizontal="center" vertical="center" wrapText="1"/>
    </xf>
    <xf numFmtId="190" fontId="42" fillId="0" borderId="11" xfId="0" applyNumberFormat="1" applyFont="1" applyFill="1" applyBorder="1" applyAlignment="1">
      <alignment horizontal="center" vertical="center" wrapText="1"/>
    </xf>
    <xf numFmtId="188" fontId="42" fillId="0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19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11" xfId="53" applyFont="1" applyFill="1" applyBorder="1" applyAlignment="1">
      <alignment horizontal="center" vertical="center"/>
      <protection/>
    </xf>
    <xf numFmtId="0" fontId="42" fillId="0" borderId="11" xfId="53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90" fontId="38" fillId="0" borderId="0" xfId="0" applyNumberFormat="1" applyFont="1" applyFill="1" applyAlignment="1">
      <alignment horizontal="center" vertical="center"/>
    </xf>
    <xf numFmtId="188" fontId="49" fillId="38" borderId="11" xfId="0" applyNumberFormat="1" applyFont="1" applyFill="1" applyBorder="1" applyAlignment="1">
      <alignment horizontal="center" vertical="center" wrapText="1"/>
    </xf>
    <xf numFmtId="192" fontId="24" fillId="40" borderId="11" xfId="0" applyNumberFormat="1" applyFont="1" applyFill="1" applyBorder="1" applyAlignment="1">
      <alignment horizontal="center" vertical="center" wrapText="1"/>
    </xf>
    <xf numFmtId="192" fontId="49" fillId="38" borderId="11" xfId="0" applyNumberFormat="1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vertical="center" wrapText="1"/>
    </xf>
    <xf numFmtId="0" fontId="4" fillId="40" borderId="0" xfId="0" applyFont="1" applyFill="1" applyAlignment="1">
      <alignment vertical="center" wrapText="1"/>
    </xf>
    <xf numFmtId="0" fontId="21" fillId="40" borderId="0" xfId="0" applyFont="1" applyFill="1" applyBorder="1" applyAlignment="1">
      <alignment horizontal="center" vertical="center" wrapText="1"/>
    </xf>
    <xf numFmtId="188" fontId="50" fillId="40" borderId="0" xfId="0" applyNumberFormat="1" applyFont="1" applyFill="1" applyBorder="1" applyAlignment="1">
      <alignment horizontal="center" vertical="center" wrapText="1"/>
    </xf>
    <xf numFmtId="188" fontId="51" fillId="40" borderId="0" xfId="0" applyNumberFormat="1" applyFont="1" applyFill="1" applyBorder="1" applyAlignment="1">
      <alignment horizontal="center" vertical="center" wrapText="1"/>
    </xf>
    <xf numFmtId="188" fontId="52" fillId="40" borderId="0" xfId="0" applyNumberFormat="1" applyFont="1" applyFill="1" applyBorder="1" applyAlignment="1">
      <alignment horizontal="center" vertical="center" wrapText="1"/>
    </xf>
    <xf numFmtId="188" fontId="30" fillId="40" borderId="0" xfId="0" applyNumberFormat="1" applyFont="1" applyFill="1" applyBorder="1" applyAlignment="1">
      <alignment horizontal="center" vertical="center" wrapText="1"/>
    </xf>
    <xf numFmtId="0" fontId="52" fillId="4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192" fontId="20" fillId="0" borderId="18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25" xfId="0" applyFont="1" applyBorder="1" applyAlignment="1">
      <alignment/>
    </xf>
    <xf numFmtId="188" fontId="20" fillId="0" borderId="23" xfId="0" applyNumberFormat="1" applyFont="1" applyFill="1" applyBorder="1" applyAlignment="1">
      <alignment horizontal="center" vertical="center" wrapText="1"/>
    </xf>
    <xf numFmtId="192" fontId="20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190" fontId="40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8" fontId="21" fillId="40" borderId="11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88" fontId="5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Alignment="1">
      <alignment horizontal="center" vertical="center" wrapText="1"/>
    </xf>
    <xf numFmtId="188" fontId="55" fillId="0" borderId="0" xfId="0" applyNumberFormat="1" applyFont="1" applyBorder="1" applyAlignment="1">
      <alignment horizontal="center" vertical="center" wrapText="1"/>
    </xf>
    <xf numFmtId="192" fontId="26" fillId="0" borderId="0" xfId="0" applyNumberFormat="1" applyFont="1" applyBorder="1" applyAlignment="1">
      <alignment horizontal="center" vertical="center" wrapText="1"/>
    </xf>
    <xf numFmtId="190" fontId="20" fillId="0" borderId="29" xfId="0" applyNumberFormat="1" applyFont="1" applyBorder="1" applyAlignment="1">
      <alignment horizontal="center" vertical="center"/>
    </xf>
    <xf numFmtId="190" fontId="20" fillId="0" borderId="13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1" fillId="0" borderId="37" xfId="0" applyNumberFormat="1" applyFont="1" applyBorder="1" applyAlignment="1">
      <alignment wrapText="1"/>
    </xf>
    <xf numFmtId="190" fontId="21" fillId="0" borderId="37" xfId="0" applyNumberFormat="1" applyFont="1" applyBorder="1" applyAlignment="1">
      <alignment horizontal="center" vertical="center"/>
    </xf>
    <xf numFmtId="190" fontId="21" fillId="0" borderId="26" xfId="0" applyNumberFormat="1" applyFont="1" applyBorder="1" applyAlignment="1">
      <alignment horizontal="center" vertical="center"/>
    </xf>
    <xf numFmtId="190" fontId="21" fillId="0" borderId="27" xfId="0" applyNumberFormat="1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49" fontId="33" fillId="0" borderId="13" xfId="0" applyNumberFormat="1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33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90" fontId="43" fillId="0" borderId="11" xfId="0" applyNumberFormat="1" applyFont="1" applyFill="1" applyBorder="1" applyAlignment="1">
      <alignment horizontal="center" vertical="center" wrapText="1"/>
    </xf>
    <xf numFmtId="188" fontId="43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88" fontId="42" fillId="0" borderId="11" xfId="0" applyNumberFormat="1" applyFont="1" applyBorder="1" applyAlignment="1">
      <alignment horizontal="center" vertical="center" wrapText="1"/>
    </xf>
    <xf numFmtId="190" fontId="58" fillId="0" borderId="11" xfId="0" applyNumberFormat="1" applyFont="1" applyFill="1" applyBorder="1" applyAlignment="1">
      <alignment horizontal="center" vertical="center" wrapText="1"/>
    </xf>
    <xf numFmtId="19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188" fontId="3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31" fillId="40" borderId="0" xfId="0" applyFont="1" applyFill="1" applyBorder="1" applyAlignment="1">
      <alignment vertical="center" wrapText="1"/>
    </xf>
    <xf numFmtId="0" fontId="31" fillId="40" borderId="0" xfId="0" applyFont="1" applyFill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10" fontId="52" fillId="0" borderId="0" xfId="0" applyNumberFormat="1" applyFont="1" applyAlignment="1">
      <alignment horizontal="center" vertical="center" wrapText="1"/>
    </xf>
    <xf numFmtId="188" fontId="30" fillId="40" borderId="0" xfId="0" applyNumberFormat="1" applyFont="1" applyFill="1" applyBorder="1" applyAlignment="1">
      <alignment horizontal="center" vertical="center" wrapText="1"/>
    </xf>
    <xf numFmtId="188" fontId="52" fillId="40" borderId="0" xfId="0" applyNumberFormat="1" applyFont="1" applyFill="1" applyBorder="1" applyAlignment="1">
      <alignment horizontal="center" vertical="center" wrapText="1"/>
    </xf>
    <xf numFmtId="10" fontId="5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32" fillId="0" borderId="11" xfId="0" applyNumberFormat="1" applyFont="1" applyFill="1" applyBorder="1" applyAlignment="1">
      <alignment horizontal="center" vertical="center" wrapText="1"/>
    </xf>
    <xf numFmtId="190" fontId="32" fillId="0" borderId="12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vertical="center" wrapText="1"/>
    </xf>
    <xf numFmtId="190" fontId="31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190" fontId="5" fillId="41" borderId="11" xfId="0" applyNumberFormat="1" applyFont="1" applyFill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190" fontId="5" fillId="0" borderId="12" xfId="0" applyNumberFormat="1" applyFont="1" applyBorder="1" applyAlignment="1">
      <alignment horizontal="center" vertical="center" wrapText="1"/>
    </xf>
    <xf numFmtId="190" fontId="32" fillId="0" borderId="11" xfId="0" applyNumberFormat="1" applyFont="1" applyFill="1" applyBorder="1" applyAlignment="1">
      <alignment horizontal="center" vertical="center" wrapText="1"/>
    </xf>
    <xf numFmtId="190" fontId="31" fillId="0" borderId="11" xfId="0" applyNumberFormat="1" applyFont="1" applyFill="1" applyBorder="1" applyAlignment="1">
      <alignment horizontal="center" vertical="center" wrapText="1"/>
    </xf>
    <xf numFmtId="49" fontId="7" fillId="42" borderId="13" xfId="0" applyNumberFormat="1" applyFont="1" applyFill="1" applyBorder="1" applyAlignment="1">
      <alignment vertical="center" wrapText="1"/>
    </xf>
    <xf numFmtId="190" fontId="31" fillId="42" borderId="11" xfId="0" applyNumberFormat="1" applyFont="1" applyFill="1" applyBorder="1" applyAlignment="1">
      <alignment horizontal="center" vertical="center" wrapText="1"/>
    </xf>
    <xf numFmtId="190" fontId="31" fillId="42" borderId="12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right" vertical="center" wrapText="1"/>
    </xf>
    <xf numFmtId="49" fontId="7" fillId="33" borderId="13" xfId="0" applyNumberFormat="1" applyFont="1" applyFill="1" applyBorder="1" applyAlignment="1">
      <alignment vertical="center" wrapText="1"/>
    </xf>
    <xf numFmtId="190" fontId="5" fillId="33" borderId="11" xfId="0" applyNumberFormat="1" applyFont="1" applyFill="1" applyBorder="1" applyAlignment="1">
      <alignment horizontal="center" vertical="center" wrapText="1"/>
    </xf>
    <xf numFmtId="190" fontId="5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90" fontId="2" fillId="0" borderId="11" xfId="0" applyNumberFormat="1" applyFont="1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>
      <alignment vertical="center" wrapText="1"/>
    </xf>
    <xf numFmtId="190" fontId="5" fillId="35" borderId="23" xfId="0" applyNumberFormat="1" applyFont="1" applyFill="1" applyBorder="1" applyAlignment="1">
      <alignment horizontal="center" vertical="center" wrapText="1"/>
    </xf>
    <xf numFmtId="190" fontId="5" fillId="35" borderId="22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Fill="1" applyBorder="1" applyAlignment="1">
      <alignment horizontal="center" vertical="center" wrapText="1"/>
    </xf>
    <xf numFmtId="190" fontId="5" fillId="0" borderId="24" xfId="0" applyNumberFormat="1" applyFont="1" applyFill="1" applyBorder="1" applyAlignment="1">
      <alignment horizontal="center" vertical="center" wrapText="1"/>
    </xf>
    <xf numFmtId="190" fontId="5" fillId="0" borderId="3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24" fillId="0" borderId="13" xfId="0" applyFont="1" applyBorder="1" applyAlignment="1">
      <alignment wrapText="1"/>
    </xf>
    <xf numFmtId="49" fontId="7" fillId="41" borderId="13" xfId="0" applyNumberFormat="1" applyFont="1" applyFill="1" applyBorder="1" applyAlignment="1">
      <alignment horizontal="center" vertical="center" wrapText="1"/>
    </xf>
    <xf numFmtId="190" fontId="5" fillId="41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vertical="center" wrapText="1"/>
    </xf>
    <xf numFmtId="190" fontId="4" fillId="0" borderId="23" xfId="0" applyNumberFormat="1" applyFont="1" applyFill="1" applyBorder="1" applyAlignment="1">
      <alignment horizontal="center" vertical="center" wrapText="1"/>
    </xf>
    <xf numFmtId="190" fontId="4" fillId="0" borderId="22" xfId="0" applyNumberFormat="1" applyFont="1" applyFill="1" applyBorder="1" applyAlignment="1">
      <alignment horizontal="center" vertical="center" wrapText="1"/>
    </xf>
    <xf numFmtId="0" fontId="128" fillId="0" borderId="0" xfId="0" applyFont="1" applyBorder="1" applyAlignment="1">
      <alignment vertical="center" wrapText="1"/>
    </xf>
    <xf numFmtId="0" fontId="128" fillId="0" borderId="0" xfId="0" applyFont="1" applyBorder="1" applyAlignment="1">
      <alignment horizontal="center" vertical="center" wrapText="1"/>
    </xf>
    <xf numFmtId="0" fontId="129" fillId="0" borderId="0" xfId="0" applyFont="1" applyBorder="1" applyAlignment="1">
      <alignment vertical="center" wrapText="1"/>
    </xf>
    <xf numFmtId="0" fontId="129" fillId="0" borderId="0" xfId="0" applyFont="1" applyBorder="1" applyAlignment="1">
      <alignment vertical="center" wrapText="1"/>
    </xf>
    <xf numFmtId="0" fontId="130" fillId="0" borderId="0" xfId="0" applyFont="1" applyBorder="1" applyAlignment="1">
      <alignment vertical="center" wrapText="1"/>
    </xf>
    <xf numFmtId="0" fontId="128" fillId="0" borderId="0" xfId="0" applyFont="1" applyBorder="1" applyAlignment="1">
      <alignment vertical="center" wrapText="1"/>
    </xf>
    <xf numFmtId="0" fontId="129" fillId="0" borderId="0" xfId="0" applyFont="1" applyFill="1" applyBorder="1" applyAlignment="1">
      <alignment vertical="center" wrapText="1"/>
    </xf>
    <xf numFmtId="0" fontId="128" fillId="0" borderId="0" xfId="0" applyFont="1" applyFill="1" applyBorder="1" applyAlignment="1">
      <alignment vertical="center" wrapText="1"/>
    </xf>
    <xf numFmtId="0" fontId="128" fillId="40" borderId="0" xfId="0" applyFont="1" applyFill="1" applyBorder="1" applyAlignment="1">
      <alignment vertical="center" wrapText="1"/>
    </xf>
    <xf numFmtId="0" fontId="129" fillId="4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center" wrapText="1"/>
    </xf>
    <xf numFmtId="0" fontId="128" fillId="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 wrapText="1"/>
    </xf>
    <xf numFmtId="0" fontId="131" fillId="0" borderId="0" xfId="0" applyFont="1" applyBorder="1" applyAlignment="1">
      <alignment vertical="center" wrapText="1"/>
    </xf>
    <xf numFmtId="188" fontId="131" fillId="0" borderId="0" xfId="0" applyNumberFormat="1" applyFont="1" applyBorder="1" applyAlignment="1">
      <alignment vertical="center" wrapText="1"/>
    </xf>
    <xf numFmtId="0" fontId="132" fillId="0" borderId="0" xfId="0" applyFont="1" applyFill="1" applyBorder="1" applyAlignment="1">
      <alignment vertical="center" wrapText="1"/>
    </xf>
    <xf numFmtId="0" fontId="131" fillId="0" borderId="0" xfId="0" applyFont="1" applyBorder="1" applyAlignment="1">
      <alignment horizontal="center" vertical="center" wrapText="1"/>
    </xf>
    <xf numFmtId="188" fontId="131" fillId="0" borderId="0" xfId="0" applyNumberFormat="1" applyFont="1" applyBorder="1" applyAlignment="1">
      <alignment horizontal="center" vertical="center" wrapText="1"/>
    </xf>
    <xf numFmtId="0" fontId="133" fillId="0" borderId="0" xfId="0" applyFont="1" applyBorder="1" applyAlignment="1">
      <alignment vertical="center" wrapText="1"/>
    </xf>
    <xf numFmtId="188" fontId="133" fillId="0" borderId="0" xfId="0" applyNumberFormat="1" applyFont="1" applyBorder="1" applyAlignment="1">
      <alignment vertical="center" wrapText="1"/>
    </xf>
    <xf numFmtId="0" fontId="133" fillId="0" borderId="0" xfId="0" applyFont="1" applyBorder="1" applyAlignment="1">
      <alignment vertical="center" wrapText="1"/>
    </xf>
    <xf numFmtId="188" fontId="133" fillId="0" borderId="0" xfId="0" applyNumberFormat="1" applyFont="1" applyBorder="1" applyAlignment="1">
      <alignment vertical="center" wrapText="1"/>
    </xf>
    <xf numFmtId="0" fontId="134" fillId="0" borderId="0" xfId="0" applyFont="1" applyBorder="1" applyAlignment="1">
      <alignment vertical="center" wrapText="1"/>
    </xf>
    <xf numFmtId="188" fontId="134" fillId="0" borderId="0" xfId="0" applyNumberFormat="1" applyFont="1" applyBorder="1" applyAlignment="1">
      <alignment vertical="center" wrapText="1"/>
    </xf>
    <xf numFmtId="0" fontId="131" fillId="0" borderId="0" xfId="0" applyFont="1" applyBorder="1" applyAlignment="1">
      <alignment vertical="center" wrapText="1"/>
    </xf>
    <xf numFmtId="188" fontId="131" fillId="0" borderId="0" xfId="0" applyNumberFormat="1" applyFont="1" applyBorder="1" applyAlignment="1">
      <alignment vertical="center" wrapText="1"/>
    </xf>
    <xf numFmtId="0" fontId="133" fillId="0" borderId="0" xfId="0" applyFont="1" applyFill="1" applyBorder="1" applyAlignment="1">
      <alignment vertical="center" wrapText="1"/>
    </xf>
    <xf numFmtId="188" fontId="133" fillId="0" borderId="0" xfId="0" applyNumberFormat="1" applyFont="1" applyFill="1" applyBorder="1" applyAlignment="1">
      <alignment vertical="center" wrapText="1"/>
    </xf>
    <xf numFmtId="0" fontId="135" fillId="40" borderId="0" xfId="0" applyFont="1" applyFill="1" applyBorder="1" applyAlignment="1">
      <alignment vertical="center" wrapText="1"/>
    </xf>
    <xf numFmtId="188" fontId="135" fillId="40" borderId="0" xfId="0" applyNumberFormat="1" applyFont="1" applyFill="1" applyBorder="1" applyAlignment="1">
      <alignment vertical="center" wrapText="1"/>
    </xf>
    <xf numFmtId="188" fontId="131" fillId="40" borderId="0" xfId="0" applyNumberFormat="1" applyFont="1" applyFill="1" applyBorder="1" applyAlignment="1">
      <alignment vertical="center" wrapText="1"/>
    </xf>
    <xf numFmtId="0" fontId="136" fillId="0" borderId="0" xfId="54" applyFont="1" applyFill="1" applyBorder="1">
      <alignment/>
      <protection/>
    </xf>
    <xf numFmtId="188" fontId="136" fillId="0" borderId="0" xfId="54" applyNumberFormat="1" applyFont="1" applyFill="1" applyBorder="1">
      <alignment/>
      <protection/>
    </xf>
    <xf numFmtId="188" fontId="131" fillId="0" borderId="0" xfId="0" applyNumberFormat="1" applyFont="1" applyFill="1" applyBorder="1" applyAlignment="1">
      <alignment vertical="center" wrapText="1"/>
    </xf>
    <xf numFmtId="0" fontId="137" fillId="40" borderId="0" xfId="54" applyFont="1" applyFill="1" applyBorder="1">
      <alignment/>
      <protection/>
    </xf>
    <xf numFmtId="188" fontId="137" fillId="40" borderId="0" xfId="54" applyNumberFormat="1" applyFont="1" applyFill="1" applyBorder="1">
      <alignment/>
      <protection/>
    </xf>
    <xf numFmtId="188" fontId="133" fillId="40" borderId="0" xfId="0" applyNumberFormat="1" applyFont="1" applyFill="1" applyBorder="1" applyAlignment="1">
      <alignment vertical="center" wrapText="1"/>
    </xf>
    <xf numFmtId="0" fontId="136" fillId="40" borderId="0" xfId="54" applyFont="1" applyFill="1" applyBorder="1">
      <alignment/>
      <protection/>
    </xf>
    <xf numFmtId="188" fontId="136" fillId="40" borderId="0" xfId="54" applyNumberFormat="1" applyFont="1" applyFill="1" applyBorder="1">
      <alignment/>
      <protection/>
    </xf>
    <xf numFmtId="0" fontId="138" fillId="40" borderId="0" xfId="0" applyFont="1" applyFill="1" applyBorder="1" applyAlignment="1">
      <alignment/>
    </xf>
    <xf numFmtId="188" fontId="138" fillId="40" borderId="0" xfId="0" applyNumberFormat="1" applyFont="1" applyFill="1" applyBorder="1" applyAlignment="1">
      <alignment/>
    </xf>
    <xf numFmtId="0" fontId="138" fillId="0" borderId="0" xfId="0" applyFont="1" applyFill="1" applyBorder="1" applyAlignment="1">
      <alignment/>
    </xf>
    <xf numFmtId="0" fontId="131" fillId="0" borderId="0" xfId="0" applyFont="1" applyFill="1" applyBorder="1" applyAlignment="1">
      <alignment vertical="center" wrapText="1"/>
    </xf>
    <xf numFmtId="0" fontId="133" fillId="0" borderId="0" xfId="0" applyFont="1" applyFill="1" applyBorder="1" applyAlignment="1">
      <alignment horizontal="left" vertical="center" wrapText="1"/>
    </xf>
    <xf numFmtId="188" fontId="133" fillId="0" borderId="0" xfId="0" applyNumberFormat="1" applyFont="1" applyFill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188" fontId="133" fillId="0" borderId="0" xfId="0" applyNumberFormat="1" applyFont="1" applyBorder="1" applyAlignment="1">
      <alignment horizontal="left" vertical="center" wrapText="1"/>
    </xf>
    <xf numFmtId="0" fontId="131" fillId="0" borderId="0" xfId="0" applyFont="1" applyFill="1" applyBorder="1" applyAlignment="1">
      <alignment vertical="center" wrapText="1"/>
    </xf>
    <xf numFmtId="188" fontId="131" fillId="0" borderId="0" xfId="0" applyNumberFormat="1" applyFont="1" applyFill="1" applyBorder="1" applyAlignment="1">
      <alignment vertical="center" wrapText="1"/>
    </xf>
    <xf numFmtId="0" fontId="133" fillId="0" borderId="0" xfId="0" applyFont="1" applyFill="1" applyBorder="1" applyAlignment="1">
      <alignment vertical="center" wrapText="1"/>
    </xf>
    <xf numFmtId="188" fontId="133" fillId="0" borderId="0" xfId="0" applyNumberFormat="1" applyFont="1" applyFill="1" applyBorder="1" applyAlignment="1">
      <alignment vertical="center" wrapText="1"/>
    </xf>
    <xf numFmtId="188" fontId="139" fillId="0" borderId="0" xfId="0" applyNumberFormat="1" applyFont="1" applyBorder="1" applyAlignment="1">
      <alignment horizontal="left" vertical="center" wrapText="1"/>
    </xf>
    <xf numFmtId="0" fontId="139" fillId="0" borderId="0" xfId="0" applyFont="1" applyBorder="1" applyAlignment="1">
      <alignment horizontal="left" vertical="center" wrapText="1"/>
    </xf>
    <xf numFmtId="188" fontId="139" fillId="0" borderId="0" xfId="0" applyNumberFormat="1" applyFont="1" applyBorder="1" applyAlignment="1">
      <alignment horizontal="center" vertical="center" wrapText="1"/>
    </xf>
    <xf numFmtId="0" fontId="139" fillId="0" borderId="0" xfId="0" applyFont="1" applyBorder="1" applyAlignment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 wrapText="1"/>
    </xf>
    <xf numFmtId="188" fontId="140" fillId="0" borderId="0" xfId="0" applyNumberFormat="1" applyFont="1" applyBorder="1" applyAlignment="1">
      <alignment horizontal="center" vertical="center" wrapText="1"/>
    </xf>
    <xf numFmtId="188" fontId="141" fillId="40" borderId="0" xfId="0" applyNumberFormat="1" applyFont="1" applyFill="1" applyBorder="1" applyAlignment="1">
      <alignment horizontal="center" vertical="center" wrapText="1"/>
    </xf>
    <xf numFmtId="188" fontId="137" fillId="40" borderId="0" xfId="0" applyNumberFormat="1" applyFont="1" applyFill="1" applyBorder="1" applyAlignment="1">
      <alignment horizontal="center" vertical="center" wrapText="1"/>
    </xf>
    <xf numFmtId="188" fontId="142" fillId="40" borderId="0" xfId="0" applyNumberFormat="1" applyFont="1" applyFill="1" applyBorder="1" applyAlignment="1">
      <alignment horizontal="center" vertical="center" wrapText="1"/>
    </xf>
    <xf numFmtId="188" fontId="139" fillId="40" borderId="0" xfId="0" applyNumberFormat="1" applyFont="1" applyFill="1" applyBorder="1" applyAlignment="1">
      <alignment horizontal="center" vertical="center" wrapText="1"/>
    </xf>
    <xf numFmtId="188" fontId="140" fillId="0" borderId="0" xfId="0" applyNumberFormat="1" applyFont="1" applyAlignment="1">
      <alignment horizontal="center" vertical="center" wrapText="1"/>
    </xf>
    <xf numFmtId="0" fontId="139" fillId="40" borderId="0" xfId="0" applyFont="1" applyFill="1" applyBorder="1" applyAlignment="1">
      <alignment horizontal="center" vertical="center" wrapText="1"/>
    </xf>
    <xf numFmtId="188" fontId="137" fillId="0" borderId="0" xfId="0" applyNumberFormat="1" applyFont="1" applyBorder="1" applyAlignment="1">
      <alignment horizontal="center" vertical="center" wrapText="1"/>
    </xf>
    <xf numFmtId="192" fontId="139" fillId="0" borderId="0" xfId="0" applyNumberFormat="1" applyFont="1" applyBorder="1" applyAlignment="1">
      <alignment horizontal="center" vertical="center" wrapText="1"/>
    </xf>
    <xf numFmtId="188" fontId="37" fillId="43" borderId="11" xfId="0" applyNumberFormat="1" applyFont="1" applyFill="1" applyBorder="1" applyAlignment="1">
      <alignment horizontal="center" vertical="center" wrapText="1"/>
    </xf>
    <xf numFmtId="0" fontId="140" fillId="0" borderId="0" xfId="0" applyFont="1" applyBorder="1" applyAlignment="1">
      <alignment horizontal="center" vertical="center" wrapText="1"/>
    </xf>
    <xf numFmtId="0" fontId="143" fillId="0" borderId="0" xfId="0" applyFont="1" applyBorder="1" applyAlignment="1">
      <alignment horizontal="center" vertical="center" wrapText="1"/>
    </xf>
    <xf numFmtId="188" fontId="141" fillId="0" borderId="0" xfId="0" applyNumberFormat="1" applyFont="1" applyBorder="1" applyAlignment="1">
      <alignment horizontal="center" vertical="center" wrapText="1"/>
    </xf>
    <xf numFmtId="190" fontId="38" fillId="0" borderId="14" xfId="0" applyNumberFormat="1" applyFont="1" applyFill="1" applyBorder="1" applyAlignment="1">
      <alignment horizontal="center" vertical="center" wrapText="1"/>
    </xf>
    <xf numFmtId="188" fontId="38" fillId="0" borderId="14" xfId="0" applyNumberFormat="1" applyFont="1" applyFill="1" applyBorder="1" applyAlignment="1">
      <alignment horizontal="center" vertical="center"/>
    </xf>
    <xf numFmtId="190" fontId="42" fillId="0" borderId="10" xfId="0" applyNumberFormat="1" applyFont="1" applyBorder="1" applyAlignment="1">
      <alignment horizontal="center" vertical="center" wrapText="1"/>
    </xf>
    <xf numFmtId="190" fontId="42" fillId="0" borderId="10" xfId="0" applyNumberFormat="1" applyFont="1" applyFill="1" applyBorder="1" applyAlignment="1">
      <alignment horizontal="center" vertical="center" wrapText="1"/>
    </xf>
    <xf numFmtId="190" fontId="38" fillId="0" borderId="10" xfId="0" applyNumberFormat="1" applyFont="1" applyFill="1" applyBorder="1" applyAlignment="1">
      <alignment horizontal="center" vertical="center" wrapText="1"/>
    </xf>
    <xf numFmtId="190" fontId="37" fillId="0" borderId="10" xfId="0" applyNumberFormat="1" applyFont="1" applyFill="1" applyBorder="1" applyAlignment="1">
      <alignment horizontal="center" vertical="center" wrapText="1"/>
    </xf>
    <xf numFmtId="188" fontId="37" fillId="0" borderId="10" xfId="0" applyNumberFormat="1" applyFont="1" applyFill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188" fontId="58" fillId="0" borderId="11" xfId="0" applyNumberFormat="1" applyFont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188" fontId="37" fillId="18" borderId="11" xfId="0" applyNumberFormat="1" applyFont="1" applyFill="1" applyBorder="1" applyAlignment="1">
      <alignment horizontal="center" vertical="center"/>
    </xf>
    <xf numFmtId="0" fontId="39" fillId="44" borderId="0" xfId="0" applyFont="1" applyFill="1" applyAlignment="1">
      <alignment horizontal="center" vertical="center" wrapText="1"/>
    </xf>
    <xf numFmtId="0" fontId="38" fillId="44" borderId="0" xfId="0" applyFont="1" applyFill="1" applyBorder="1" applyAlignment="1">
      <alignment horizontal="center" vertical="center"/>
    </xf>
    <xf numFmtId="0" fontId="27" fillId="44" borderId="0" xfId="0" applyFont="1" applyFill="1" applyAlignment="1">
      <alignment horizontal="center" vertical="center" wrapText="1"/>
    </xf>
    <xf numFmtId="0" fontId="27" fillId="44" borderId="0" xfId="0" applyFont="1" applyFill="1" applyBorder="1" applyAlignment="1">
      <alignment horizontal="center" vertical="center" wrapText="1"/>
    </xf>
    <xf numFmtId="0" fontId="56" fillId="44" borderId="0" xfId="0" applyFont="1" applyFill="1" applyAlignment="1">
      <alignment horizontal="center" vertical="center"/>
    </xf>
    <xf numFmtId="0" fontId="56" fillId="44" borderId="0" xfId="0" applyFont="1" applyFill="1" applyAlignment="1">
      <alignment horizontal="center" vertical="center" wrapText="1"/>
    </xf>
    <xf numFmtId="0" fontId="27" fillId="44" borderId="0" xfId="0" applyFont="1" applyFill="1" applyAlignment="1">
      <alignment horizontal="center" vertical="center"/>
    </xf>
    <xf numFmtId="49" fontId="37" fillId="44" borderId="11" xfId="0" applyNumberFormat="1" applyFont="1" applyFill="1" applyBorder="1" applyAlignment="1">
      <alignment horizontal="center" vertical="center" wrapText="1"/>
    </xf>
    <xf numFmtId="190" fontId="37" fillId="44" borderId="11" xfId="0" applyNumberFormat="1" applyFont="1" applyFill="1" applyBorder="1" applyAlignment="1">
      <alignment horizontal="center" vertical="center" wrapText="1"/>
    </xf>
    <xf numFmtId="49" fontId="38" fillId="45" borderId="11" xfId="0" applyNumberFormat="1" applyFont="1" applyFill="1" applyBorder="1" applyAlignment="1">
      <alignment horizontal="center" vertical="center" wrapText="1"/>
    </xf>
    <xf numFmtId="49" fontId="37" fillId="45" borderId="11" xfId="0" applyNumberFormat="1" applyFont="1" applyFill="1" applyBorder="1" applyAlignment="1">
      <alignment horizontal="center" vertical="center" wrapText="1"/>
    </xf>
    <xf numFmtId="49" fontId="37" fillId="45" borderId="11" xfId="0" applyNumberFormat="1" applyFont="1" applyFill="1" applyBorder="1" applyAlignment="1">
      <alignment horizontal="left" vertical="center" wrapText="1"/>
    </xf>
    <xf numFmtId="190" fontId="37" fillId="45" borderId="11" xfId="0" applyNumberFormat="1" applyFont="1" applyFill="1" applyBorder="1" applyAlignment="1">
      <alignment horizontal="center" vertical="center" wrapText="1"/>
    </xf>
    <xf numFmtId="0" fontId="37" fillId="45" borderId="11" xfId="0" applyFont="1" applyFill="1" applyBorder="1" applyAlignment="1">
      <alignment horizontal="center" vertical="center" wrapText="1"/>
    </xf>
    <xf numFmtId="0" fontId="37" fillId="45" borderId="11" xfId="0" applyFont="1" applyFill="1" applyBorder="1" applyAlignment="1">
      <alignment horizontal="left" vertical="center" wrapText="1"/>
    </xf>
    <xf numFmtId="188" fontId="37" fillId="45" borderId="11" xfId="0" applyNumberFormat="1" applyFont="1" applyFill="1" applyBorder="1" applyAlignment="1">
      <alignment horizontal="center" vertical="center"/>
    </xf>
    <xf numFmtId="49" fontId="42" fillId="45" borderId="11" xfId="0" applyNumberFormat="1" applyFont="1" applyFill="1" applyBorder="1" applyAlignment="1">
      <alignment horizontal="center" vertical="center" wrapText="1"/>
    </xf>
    <xf numFmtId="0" fontId="42" fillId="45" borderId="11" xfId="53" applyFont="1" applyFill="1" applyBorder="1" applyAlignment="1">
      <alignment horizontal="center" vertical="center"/>
      <protection/>
    </xf>
    <xf numFmtId="0" fontId="37" fillId="45" borderId="11" xfId="53" applyFont="1" applyFill="1" applyBorder="1" applyAlignment="1">
      <alignment horizontal="left" vertical="center" wrapText="1"/>
      <protection/>
    </xf>
    <xf numFmtId="0" fontId="43" fillId="45" borderId="11" xfId="53" applyFont="1" applyFill="1" applyBorder="1" applyAlignment="1">
      <alignment horizontal="center" vertical="center"/>
      <protection/>
    </xf>
    <xf numFmtId="0" fontId="37" fillId="46" borderId="11" xfId="53" applyFont="1" applyFill="1" applyBorder="1" applyAlignment="1">
      <alignment horizontal="left" vertical="center" wrapText="1"/>
      <protection/>
    </xf>
    <xf numFmtId="0" fontId="38" fillId="45" borderId="11" xfId="0" applyFont="1" applyFill="1" applyBorder="1" applyAlignment="1">
      <alignment horizontal="center" vertical="center" wrapText="1"/>
    </xf>
    <xf numFmtId="49" fontId="48" fillId="45" borderId="13" xfId="0" applyNumberFormat="1" applyFont="1" applyFill="1" applyBorder="1" applyAlignment="1">
      <alignment horizontal="center" vertical="center" wrapText="1"/>
    </xf>
    <xf numFmtId="0" fontId="48" fillId="45" borderId="11" xfId="0" applyFont="1" applyFill="1" applyBorder="1" applyAlignment="1">
      <alignment horizontal="center" vertical="center" wrapText="1"/>
    </xf>
    <xf numFmtId="0" fontId="48" fillId="45" borderId="11" xfId="0" applyFont="1" applyFill="1" applyBorder="1" applyAlignment="1">
      <alignment horizontal="left" vertical="center" wrapText="1"/>
    </xf>
    <xf numFmtId="188" fontId="48" fillId="45" borderId="11" xfId="0" applyNumberFormat="1" applyFont="1" applyFill="1" applyBorder="1" applyAlignment="1">
      <alignment horizontal="center" vertical="center" wrapText="1"/>
    </xf>
    <xf numFmtId="190" fontId="48" fillId="45" borderId="11" xfId="0" applyNumberFormat="1" applyFont="1" applyFill="1" applyBorder="1" applyAlignment="1">
      <alignment horizontal="center" vertical="center" wrapText="1"/>
    </xf>
    <xf numFmtId="0" fontId="37" fillId="44" borderId="11" xfId="0" applyFont="1" applyFill="1" applyBorder="1" applyAlignment="1">
      <alignment horizontal="center" vertical="center" wrapText="1"/>
    </xf>
    <xf numFmtId="0" fontId="37" fillId="44" borderId="11" xfId="0" applyFont="1" applyFill="1" applyBorder="1" applyAlignment="1">
      <alignment horizontal="left" vertical="center" wrapText="1"/>
    </xf>
    <xf numFmtId="188" fontId="37" fillId="44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0" fontId="138" fillId="0" borderId="0" xfId="0" applyFont="1" applyAlignment="1">
      <alignment/>
    </xf>
    <xf numFmtId="190" fontId="138" fillId="0" borderId="0" xfId="0" applyNumberFormat="1" applyFont="1" applyAlignment="1">
      <alignment/>
    </xf>
    <xf numFmtId="0" fontId="144" fillId="0" borderId="0" xfId="0" applyFont="1" applyBorder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188" fontId="139" fillId="0" borderId="0" xfId="0" applyNumberFormat="1" applyFont="1" applyAlignment="1">
      <alignment horizontal="center" vertical="center" wrapText="1"/>
    </xf>
    <xf numFmtId="188" fontId="146" fillId="0" borderId="0" xfId="0" applyNumberFormat="1" applyFont="1" applyBorder="1" applyAlignment="1">
      <alignment horizontal="center" vertical="center" wrapText="1"/>
    </xf>
    <xf numFmtId="188" fontId="147" fillId="0" borderId="0" xfId="0" applyNumberFormat="1" applyFont="1" applyBorder="1" applyAlignment="1">
      <alignment horizontal="center" vertical="center" wrapText="1"/>
    </xf>
    <xf numFmtId="188" fontId="148" fillId="0" borderId="0" xfId="0" applyNumberFormat="1" applyFont="1" applyBorder="1" applyAlignment="1">
      <alignment horizontal="center" vertical="center" wrapText="1"/>
    </xf>
    <xf numFmtId="188" fontId="137" fillId="0" borderId="0" xfId="0" applyNumberFormat="1" applyFont="1" applyFill="1" applyBorder="1" applyAlignment="1">
      <alignment horizontal="center" vertical="center" wrapText="1"/>
    </xf>
    <xf numFmtId="188" fontId="136" fillId="0" borderId="0" xfId="0" applyNumberFormat="1" applyFont="1" applyBorder="1" applyAlignment="1">
      <alignment horizontal="center" vertical="center" wrapText="1"/>
    </xf>
    <xf numFmtId="188" fontId="136" fillId="0" borderId="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25" fillId="43" borderId="0" xfId="0" applyFont="1" applyFill="1" applyAlignment="1">
      <alignment horizontal="center" vertical="center" wrapText="1"/>
    </xf>
    <xf numFmtId="0" fontId="21" fillId="43" borderId="10" xfId="0" applyFont="1" applyFill="1" applyBorder="1" applyAlignment="1" applyProtection="1">
      <alignment horizontal="left" vertical="center" wrapText="1"/>
      <protection hidden="1"/>
    </xf>
    <xf numFmtId="188" fontId="21" fillId="43" borderId="11" xfId="0" applyNumberFormat="1" applyFont="1" applyFill="1" applyBorder="1" applyAlignment="1">
      <alignment horizontal="center" vertical="center" wrapText="1"/>
    </xf>
    <xf numFmtId="192" fontId="20" fillId="43" borderId="12" xfId="0" applyNumberFormat="1" applyFont="1" applyFill="1" applyBorder="1" applyAlignment="1">
      <alignment horizontal="center" vertical="center" wrapText="1"/>
    </xf>
    <xf numFmtId="188" fontId="140" fillId="43" borderId="0" xfId="0" applyNumberFormat="1" applyFont="1" applyFill="1" applyBorder="1" applyAlignment="1">
      <alignment horizontal="center" vertical="center" wrapText="1"/>
    </xf>
    <xf numFmtId="188" fontId="137" fillId="43" borderId="0" xfId="0" applyNumberFormat="1" applyFont="1" applyFill="1" applyBorder="1" applyAlignment="1">
      <alignment horizontal="center" vertical="center" wrapText="1"/>
    </xf>
    <xf numFmtId="0" fontId="145" fillId="43" borderId="0" xfId="0" applyFont="1" applyFill="1" applyAlignment="1">
      <alignment horizontal="center" vertical="center" wrapText="1"/>
    </xf>
    <xf numFmtId="0" fontId="29" fillId="43" borderId="0" xfId="0" applyFont="1" applyFill="1" applyAlignment="1">
      <alignment horizontal="center" vertical="center" wrapText="1"/>
    </xf>
    <xf numFmtId="188" fontId="4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8" fontId="4" fillId="0" borderId="40" xfId="0" applyNumberFormat="1" applyFont="1" applyBorder="1" applyAlignment="1">
      <alignment horizontal="center" vertical="center"/>
    </xf>
    <xf numFmtId="188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8" fontId="4" fillId="0" borderId="3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88" fontId="4" fillId="0" borderId="39" xfId="0" applyNumberFormat="1" applyFont="1" applyBorder="1" applyAlignment="1">
      <alignment horizontal="center" vertical="center"/>
    </xf>
    <xf numFmtId="188" fontId="4" fillId="0" borderId="47" xfId="0" applyNumberFormat="1" applyFont="1" applyBorder="1" applyAlignment="1">
      <alignment horizontal="center" vertical="center"/>
    </xf>
    <xf numFmtId="188" fontId="4" fillId="0" borderId="48" xfId="0" applyNumberFormat="1" applyFont="1" applyBorder="1" applyAlignment="1">
      <alignment horizontal="center" vertical="center"/>
    </xf>
    <xf numFmtId="188" fontId="5" fillId="0" borderId="38" xfId="0" applyNumberFormat="1" applyFont="1" applyBorder="1" applyAlignment="1">
      <alignment horizontal="center" vertical="center"/>
    </xf>
    <xf numFmtId="188" fontId="5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88" fontId="5" fillId="0" borderId="40" xfId="0" applyNumberFormat="1" applyFont="1" applyBorder="1" applyAlignment="1">
      <alignment horizontal="center" vertical="center"/>
    </xf>
    <xf numFmtId="188" fontId="5" fillId="0" borderId="41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45" xfId="0" applyNumberFormat="1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4" fillId="0" borderId="54" xfId="0" applyNumberFormat="1" applyFont="1" applyBorder="1" applyAlignment="1">
      <alignment horizontal="center" vertical="center"/>
    </xf>
    <xf numFmtId="188" fontId="4" fillId="0" borderId="55" xfId="0" applyNumberFormat="1" applyFont="1" applyBorder="1" applyAlignment="1">
      <alignment horizontal="center" vertical="center"/>
    </xf>
    <xf numFmtId="188" fontId="4" fillId="0" borderId="56" xfId="0" applyNumberFormat="1" applyFont="1" applyBorder="1" applyAlignment="1">
      <alignment horizontal="center" vertical="center"/>
    </xf>
    <xf numFmtId="188" fontId="5" fillId="0" borderId="5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188" fontId="5" fillId="0" borderId="54" xfId="0" applyNumberFormat="1" applyFont="1" applyBorder="1" applyAlignment="1">
      <alignment horizontal="center" vertical="center"/>
    </xf>
    <xf numFmtId="188" fontId="5" fillId="0" borderId="56" xfId="0" applyNumberFormat="1" applyFont="1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/>
    </xf>
    <xf numFmtId="188" fontId="5" fillId="0" borderId="61" xfId="0" applyNumberFormat="1" applyFont="1" applyBorder="1" applyAlignment="1">
      <alignment horizontal="center" vertical="center"/>
    </xf>
    <xf numFmtId="188" fontId="4" fillId="0" borderId="62" xfId="0" applyNumberFormat="1" applyFont="1" applyBorder="1" applyAlignment="1">
      <alignment horizontal="center" vertical="center"/>
    </xf>
    <xf numFmtId="188" fontId="4" fillId="0" borderId="63" xfId="0" applyNumberFormat="1" applyFont="1" applyBorder="1" applyAlignment="1">
      <alignment horizontal="center" vertical="center"/>
    </xf>
    <xf numFmtId="188" fontId="4" fillId="0" borderId="64" xfId="0" applyNumberFormat="1" applyFont="1" applyBorder="1" applyAlignment="1">
      <alignment horizontal="center" vertical="center"/>
    </xf>
    <xf numFmtId="188" fontId="4" fillId="0" borderId="50" xfId="0" applyNumberFormat="1" applyFont="1" applyBorder="1" applyAlignment="1">
      <alignment horizontal="center" vertical="center"/>
    </xf>
    <xf numFmtId="188" fontId="4" fillId="0" borderId="65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/>
    </xf>
    <xf numFmtId="188" fontId="4" fillId="0" borderId="40" xfId="0" applyNumberFormat="1" applyFont="1" applyBorder="1" applyAlignment="1">
      <alignment horizontal="center" vertical="center" wrapText="1"/>
    </xf>
    <xf numFmtId="188" fontId="4" fillId="0" borderId="41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/>
    </xf>
    <xf numFmtId="0" fontId="35" fillId="36" borderId="59" xfId="0" applyFont="1" applyFill="1" applyBorder="1" applyAlignment="1">
      <alignment horizontal="center" vertical="center" wrapText="1"/>
    </xf>
    <xf numFmtId="0" fontId="132" fillId="0" borderId="6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37" fillId="47" borderId="0" xfId="0" applyFont="1" applyFill="1" applyAlignment="1">
      <alignment horizontal="center" wrapText="1"/>
    </xf>
    <xf numFmtId="49" fontId="20" fillId="37" borderId="68" xfId="0" applyNumberFormat="1" applyFont="1" applyFill="1" applyBorder="1" applyAlignment="1">
      <alignment horizontal="center" vertical="center" wrapText="1"/>
    </xf>
    <xf numFmtId="49" fontId="20" fillId="37" borderId="69" xfId="0" applyNumberFormat="1" applyFont="1" applyFill="1" applyBorder="1" applyAlignment="1">
      <alignment horizontal="center" vertical="center" wrapText="1"/>
    </xf>
    <xf numFmtId="49" fontId="21" fillId="37" borderId="70" xfId="0" applyNumberFormat="1" applyFont="1" applyFill="1" applyBorder="1" applyAlignment="1">
      <alignment horizontal="center" vertical="center" wrapText="1"/>
    </xf>
    <xf numFmtId="49" fontId="21" fillId="37" borderId="51" xfId="0" applyNumberFormat="1" applyFont="1" applyFill="1" applyBorder="1" applyAlignment="1">
      <alignment horizontal="center" vertical="center" wrapText="1"/>
    </xf>
    <xf numFmtId="49" fontId="21" fillId="37" borderId="52" xfId="0" applyNumberFormat="1" applyFont="1" applyFill="1" applyBorder="1" applyAlignment="1">
      <alignment horizontal="center" vertical="center" wrapText="1"/>
    </xf>
    <xf numFmtId="49" fontId="21" fillId="37" borderId="71" xfId="0" applyNumberFormat="1" applyFont="1" applyFill="1" applyBorder="1" applyAlignment="1">
      <alignment horizontal="center" vertical="center" wrapText="1"/>
    </xf>
    <xf numFmtId="49" fontId="21" fillId="37" borderId="72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8" fontId="5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25"/>
          <c:y val="0.31275"/>
          <c:w val="0.2565"/>
          <c:h val="0.41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Органи місцевого самоврядування
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Освіта
55,5%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Охорона здоров'я
29,9%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Соціальний захист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Житлово-комунальне та дорожнє господарство
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Культура і мистецтво
4,0%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Фізична культура та спорт
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Інші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миський'!$J$26:$J$33</c:f>
              <c:strCache>
                <c:ptCount val="8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</c:strCache>
            </c:strRef>
          </c:cat>
          <c:val>
            <c:numRef>
              <c:f>' миський'!$K$26:$K$33</c:f>
              <c:numCache>
                <c:ptCount val="8"/>
                <c:pt idx="0">
                  <c:v>4737.2</c:v>
                </c:pt>
                <c:pt idx="1">
                  <c:v>63067.94</c:v>
                </c:pt>
                <c:pt idx="2">
                  <c:v>33979.975</c:v>
                </c:pt>
                <c:pt idx="3">
                  <c:v>1425.214</c:v>
                </c:pt>
                <c:pt idx="4">
                  <c:v>4323.701</c:v>
                </c:pt>
                <c:pt idx="5">
                  <c:v>4526.322</c:v>
                </c:pt>
                <c:pt idx="6">
                  <c:v>973.86</c:v>
                </c:pt>
                <c:pt idx="7">
                  <c:v>634.8430000000035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миський'!$J$26:$J$33</c:f>
              <c:strCache>
                <c:ptCount val="8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</c:strCache>
            </c:strRef>
          </c:cat>
          <c:val>
            <c:numRef>
              <c:f>' миський'!$L$26:$L$33</c:f>
              <c:numCache>
                <c:ptCount val="8"/>
                <c:pt idx="0">
                  <c:v>4.167537066266628</c:v>
                </c:pt>
                <c:pt idx="1">
                  <c:v>55.48382539117616</c:v>
                </c:pt>
                <c:pt idx="2">
                  <c:v>29.89377803835881</c:v>
                </c:pt>
                <c:pt idx="3">
                  <c:v>1.253827613856735</c:v>
                </c:pt>
                <c:pt idx="4">
                  <c:v>3.803762598360653</c:v>
                </c:pt>
                <c:pt idx="5">
                  <c:v>3.9820177971920323</c:v>
                </c:pt>
                <c:pt idx="6">
                  <c:v>0.8567503266390312</c:v>
                </c:pt>
                <c:pt idx="7">
                  <c:v>0.558501168149945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Виконання видатків міського бюджета 
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г. Кіровограда за 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I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квартал 2014 року
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галузі "Житлово-комунальне 
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господарство"</a:t>
            </a:r>
          </a:p>
        </c:rich>
      </c:tx>
      <c:layout>
        <c:manualLayout>
          <c:xMode val="factor"/>
          <c:yMode val="factor"/>
          <c:x val="0.314"/>
          <c:y val="-0.01575"/>
        </c:manualLayout>
      </c:layout>
      <c:spPr>
        <a:solidFill>
          <a:srgbClr val="339966"/>
        </a:solidFill>
        <a:ln w="3175">
          <a:noFill/>
        </a:ln>
      </c:spPr>
    </c:title>
    <c:plotArea>
      <c:layout>
        <c:manualLayout>
          <c:xMode val="edge"/>
          <c:yMode val="edge"/>
          <c:x val="0.3045"/>
          <c:y val="0.32425"/>
          <c:w val="0.391"/>
          <c:h val="0.4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Благоустрій міста
87,2%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
12,8%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 комунальним підприємствам</a:t>
                    </a:r>
                    <a:r>
                      <a:rPr lang="en-US" cap="none" sz="1575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ЖКГ!$L$12:$L$13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9"/>
          <c:y val="0.358"/>
          <c:w val="0.3385"/>
          <c:h val="0.5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праці
81,4%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Інші
0,7 %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Продукти харчування
3,1 %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'Ек.Освіта'!$M$9:$M$13</c:f>
              <c:strCache/>
            </c:strRef>
          </c:cat>
          <c:val>
            <c:numRef>
              <c:f>'Ек.Освіта'!$N$9:$N$13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75"/>
          <c:y val="0.3455"/>
          <c:w val="0.32125"/>
          <c:h val="0.5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Продукти харчування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праці
85,9%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Медикаменти та перв'язувальні матеріали
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Інші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'Ек.Здрав'!$F$5:$F$10</c:f>
              <c:strCache/>
            </c:strRef>
          </c:cat>
          <c:val>
            <c:numRef>
              <c:f>'Ек.Здрав'!$G$5:$G$10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25"/>
          <c:y val="0.4155"/>
          <c:w val="0.344"/>
          <c:h val="0.39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праці
98,0%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Культурно-масові заходи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'Ек.культура'!$N$9:$N$12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25"/>
          <c:y val="0.42125"/>
          <c:w val="0.3325"/>
          <c:h val="0.3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Заходи по проведенню 
зборів та змагань
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праці
88,5%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0,4 %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комунальних
послуг та енергоносіїв
11,1%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'ЕК.физ-ра'!$N$5:$N$9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</cdr:y>
    </cdr:from>
    <cdr:to>
      <cdr:x>0.94925</cdr:x>
      <cdr:y>0.1</cdr:y>
    </cdr:to>
    <cdr:sp>
      <cdr:nvSpPr>
        <cdr:cNvPr id="1" name="Text Box 3"/>
        <cdr:cNvSpPr txBox="1">
          <a:spLocks noChangeArrowheads="1"/>
        </cdr:cNvSpPr>
      </cdr:nvSpPr>
      <cdr:spPr>
        <a:xfrm>
          <a:off x="533400" y="0"/>
          <a:ext cx="8296275" cy="571500"/>
        </a:xfrm>
        <a:prstGeom prst="rect">
          <a:avLst/>
        </a:prstGeom>
        <a:noFill/>
        <a:ln w="2857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Направлення видатків загального фонду міського бюджету м.Кіровограда за 
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I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квартал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2014 року (без субвенцій)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4</xdr:col>
      <xdr:colOff>0</xdr:colOff>
      <xdr:row>60</xdr:row>
      <xdr:rowOff>0</xdr:rowOff>
    </xdr:to>
    <xdr:graphicFrame>
      <xdr:nvGraphicFramePr>
        <xdr:cNvPr id="1" name="Chart 1048"/>
        <xdr:cNvGraphicFramePr/>
      </xdr:nvGraphicFramePr>
      <xdr:xfrm>
        <a:off x="0" y="6905625"/>
        <a:ext cx="9353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1025"/>
        <xdr:cNvSpPr>
          <a:spLocks/>
        </xdr:cNvSpPr>
      </xdr:nvSpPr>
      <xdr:spPr>
        <a:xfrm>
          <a:off x="695325" y="0"/>
          <a:ext cx="7372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1026"/>
        <xdr:cNvGraphicFramePr/>
      </xdr:nvGraphicFramePr>
      <xdr:xfrm>
        <a:off x="47625" y="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1027"/>
        <xdr:cNvSpPr>
          <a:spLocks/>
        </xdr:cNvSpPr>
      </xdr:nvSpPr>
      <xdr:spPr>
        <a:xfrm>
          <a:off x="676275" y="85725"/>
          <a:ext cx="7362825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1495425</xdr:colOff>
      <xdr:row>32</xdr:row>
      <xdr:rowOff>28575</xdr:rowOff>
    </xdr:from>
    <xdr:to>
      <xdr:col>3</xdr:col>
      <xdr:colOff>1285875</xdr:colOff>
      <xdr:row>35</xdr:row>
      <xdr:rowOff>28575</xdr:rowOff>
    </xdr:to>
    <xdr:sp>
      <xdr:nvSpPr>
        <xdr:cNvPr id="5" name="Text Box 1032"/>
        <xdr:cNvSpPr txBox="1">
          <a:spLocks noChangeArrowheads="1"/>
        </xdr:cNvSpPr>
      </xdr:nvSpPr>
      <xdr:spPr>
        <a:xfrm>
          <a:off x="5743575" y="7058025"/>
          <a:ext cx="3400425" cy="5715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 Кіровограда за 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кварал 2014 року по галузі "Освіта" (економічна класифікація)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34</xdr:row>
      <xdr:rowOff>123825</xdr:rowOff>
    </xdr:from>
    <xdr:to>
      <xdr:col>4</xdr:col>
      <xdr:colOff>971550</xdr:colOff>
      <xdr:row>59</xdr:row>
      <xdr:rowOff>66675</xdr:rowOff>
    </xdr:to>
    <xdr:graphicFrame>
      <xdr:nvGraphicFramePr>
        <xdr:cNvPr id="1" name="Chart 20"/>
        <xdr:cNvGraphicFramePr/>
      </xdr:nvGraphicFramePr>
      <xdr:xfrm>
        <a:off x="981075" y="7077075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33525" y="0"/>
          <a:ext cx="71818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971550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76300" y="0"/>
        <a:ext cx="860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0</xdr:row>
      <xdr:rowOff>85725</xdr:rowOff>
    </xdr:from>
    <xdr:to>
      <xdr:col>4</xdr:col>
      <xdr:colOff>190500</xdr:colOff>
      <xdr:row>1</xdr:row>
      <xdr:rowOff>361950</xdr:rowOff>
    </xdr:to>
    <xdr:sp>
      <xdr:nvSpPr>
        <xdr:cNvPr id="4" name="Rectangle 3"/>
        <xdr:cNvSpPr>
          <a:spLocks/>
        </xdr:cNvSpPr>
      </xdr:nvSpPr>
      <xdr:spPr>
        <a:xfrm>
          <a:off x="1514475" y="85725"/>
          <a:ext cx="7181850" cy="466725"/>
        </a:xfrm>
        <a:prstGeom prst="rect">
          <a:avLst/>
        </a:prstGeom>
        <a:solidFill>
          <a:srgbClr val="FFCC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000000"/>
              </a:solidFill>
            </a:rPr>
            <a:t>"Охорона здоров'я"</a:t>
          </a:r>
        </a:p>
      </xdr:txBody>
    </xdr:sp>
    <xdr:clientData/>
  </xdr:twoCellAnchor>
  <xdr:twoCellAnchor>
    <xdr:from>
      <xdr:col>2</xdr:col>
      <xdr:colOff>733425</xdr:colOff>
      <xdr:row>34</xdr:row>
      <xdr:rowOff>76200</xdr:rowOff>
    </xdr:from>
    <xdr:to>
      <xdr:col>5</xdr:col>
      <xdr:colOff>0</xdr:colOff>
      <xdr:row>37</xdr:row>
      <xdr:rowOff>47625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848350" y="7029450"/>
          <a:ext cx="3629025" cy="542925"/>
        </a:xfrm>
        <a:prstGeom prst="rect">
          <a:avLst/>
        </a:prstGeom>
        <a:solidFill>
          <a:srgbClr val="FF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Виконання видатків міського бюджету м.Кіровограда за  І квартал 2014 року  по галузі "Охорона здоров'я" (економічна класифікація)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0.68425</cdr:y>
    </cdr:from>
    <cdr:to>
      <cdr:x>0.8175</cdr:x>
      <cdr:y>0.75725</cdr:y>
    </cdr:to>
    <cdr:sp>
      <cdr:nvSpPr>
        <cdr:cNvPr id="1" name="Line 4"/>
        <cdr:cNvSpPr>
          <a:spLocks/>
        </cdr:cNvSpPr>
      </cdr:nvSpPr>
      <cdr:spPr>
        <a:xfrm flipV="1">
          <a:off x="5391150" y="4124325"/>
          <a:ext cx="1781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3</xdr:col>
      <xdr:colOff>1381125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143500"/>
        <a:ext cx="877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056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2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8961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"Культура"</a:t>
          </a:r>
        </a:p>
      </xdr:txBody>
    </xdr:sp>
    <xdr:clientData/>
  </xdr:twoCellAnchor>
  <xdr:twoCellAnchor>
    <xdr:from>
      <xdr:col>1</xdr:col>
      <xdr:colOff>1638300</xdr:colOff>
      <xdr:row>20</xdr:row>
      <xdr:rowOff>28575</xdr:rowOff>
    </xdr:from>
    <xdr:to>
      <xdr:col>3</xdr:col>
      <xdr:colOff>1381125</xdr:colOff>
      <xdr:row>23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657850" y="5133975"/>
          <a:ext cx="3114675" cy="5715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 Кіровограда за 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I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кварал 2014 року по галузі "Культура" (економічна класифікація)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3</xdr:col>
      <xdr:colOff>1524000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714875"/>
        <a:ext cx="89916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818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9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9723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"Фізична культура та спорт"</a:t>
          </a:r>
        </a:p>
      </xdr:txBody>
    </xdr:sp>
    <xdr:clientData/>
  </xdr:twoCellAnchor>
  <xdr:twoCellAnchor>
    <xdr:from>
      <xdr:col>1</xdr:col>
      <xdr:colOff>1533525</xdr:colOff>
      <xdr:row>18</xdr:row>
      <xdr:rowOff>28575</xdr:rowOff>
    </xdr:from>
    <xdr:to>
      <xdr:col>3</xdr:col>
      <xdr:colOff>1352550</xdr:colOff>
      <xdr:row>22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629275" y="4838700"/>
          <a:ext cx="3190875" cy="7715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 Кіровограда за 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кварал 2014 року по галузі "Фізкультура та спорт" (економічна класифікація)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28575</xdr:rowOff>
    </xdr:from>
    <xdr:to>
      <xdr:col>7</xdr:col>
      <xdr:colOff>1019175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733425" y="4038600"/>
        <a:ext cx="8210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6"/>
  <sheetViews>
    <sheetView showZeros="0" zoomScale="75" zoomScaleNormal="75" zoomScaleSheetLayoutView="75" zoomScalePageLayoutView="0" workbookViewId="0" topLeftCell="A10">
      <selection activeCell="I52" sqref="I52"/>
    </sheetView>
  </sheetViews>
  <sheetFormatPr defaultColWidth="9.00390625" defaultRowHeight="12.75"/>
  <cols>
    <col min="1" max="1" width="36.625" style="32" customWidth="1"/>
    <col min="2" max="2" width="11.875" style="1" customWidth="1"/>
    <col min="3" max="3" width="13.875" style="1" customWidth="1"/>
    <col min="4" max="4" width="0.2421875" style="1" customWidth="1"/>
    <col min="5" max="5" width="2.00390625" style="1" hidden="1" customWidth="1"/>
    <col min="6" max="6" width="12.625" style="1" customWidth="1"/>
    <col min="7" max="7" width="3.00390625" style="1" hidden="1" customWidth="1"/>
    <col min="8" max="8" width="16.625" style="1" customWidth="1"/>
    <col min="9" max="9" width="17.125" style="1" customWidth="1"/>
    <col min="10" max="10" width="0.12890625" style="1" customWidth="1"/>
    <col min="11" max="11" width="16.375" style="1" customWidth="1"/>
    <col min="12" max="16384" width="9.125" style="15" customWidth="1"/>
  </cols>
  <sheetData>
    <row r="1" spans="4:11" ht="14.25" hidden="1">
      <c r="D1" s="79"/>
      <c r="E1" s="79"/>
      <c r="F1" s="79"/>
      <c r="G1" s="79"/>
      <c r="H1" s="79"/>
      <c r="I1" s="79"/>
      <c r="J1" s="79"/>
      <c r="K1" s="79"/>
    </row>
    <row r="2" spans="4:11" ht="18.75" hidden="1">
      <c r="D2" s="91" t="s">
        <v>17</v>
      </c>
      <c r="E2" s="91"/>
      <c r="F2" s="91"/>
      <c r="G2" s="91"/>
      <c r="H2" s="91"/>
      <c r="I2" s="91"/>
      <c r="J2" s="91"/>
      <c r="K2" s="91"/>
    </row>
    <row r="3" spans="4:11" ht="18.75" hidden="1">
      <c r="D3" s="90" t="s">
        <v>28</v>
      </c>
      <c r="E3" s="90"/>
      <c r="F3" s="90"/>
      <c r="G3" s="90"/>
      <c r="H3" s="90"/>
      <c r="I3" s="90"/>
      <c r="J3" s="90"/>
      <c r="K3" s="90"/>
    </row>
    <row r="4" spans="4:11" ht="18.75" hidden="1">
      <c r="D4" s="90" t="s">
        <v>31</v>
      </c>
      <c r="E4" s="90"/>
      <c r="F4" s="90"/>
      <c r="G4" s="90"/>
      <c r="H4" s="90"/>
      <c r="I4" s="90"/>
      <c r="J4" s="90"/>
      <c r="K4" s="90"/>
    </row>
    <row r="5" spans="4:11" ht="14.25" hidden="1">
      <c r="D5" s="79"/>
      <c r="E5" s="79"/>
      <c r="F5" s="79"/>
      <c r="G5" s="79"/>
      <c r="H5" s="79"/>
      <c r="I5" s="79"/>
      <c r="J5" s="79"/>
      <c r="K5" s="79"/>
    </row>
    <row r="6" spans="4:11" ht="13.5" customHeight="1">
      <c r="D6" s="79"/>
      <c r="E6" s="79"/>
      <c r="F6" s="89"/>
      <c r="G6" s="89"/>
      <c r="H6" s="89"/>
      <c r="I6" s="89"/>
      <c r="J6" s="89"/>
      <c r="K6" s="89"/>
    </row>
    <row r="7" spans="1:15" s="20" customFormat="1" ht="15.75" customHeight="1">
      <c r="A7" s="510" t="s">
        <v>12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18"/>
      <c r="M7" s="18"/>
      <c r="N7" s="18"/>
      <c r="O7" s="18"/>
    </row>
    <row r="8" spans="1:15" s="20" customFormat="1" ht="15.75" customHeight="1">
      <c r="A8" s="510" t="s">
        <v>78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18"/>
      <c r="M8" s="18"/>
      <c r="N8" s="18"/>
      <c r="O8" s="18"/>
    </row>
    <row r="9" spans="1:15" ht="16.5" customHeight="1">
      <c r="A9" s="511" t="s">
        <v>27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14"/>
      <c r="M9" s="14"/>
      <c r="N9" s="14"/>
      <c r="O9" s="14"/>
    </row>
    <row r="10" spans="1:15" ht="16.5" customHeight="1">
      <c r="A10" s="99"/>
      <c r="B10" s="98"/>
      <c r="C10" s="98"/>
      <c r="D10" s="98"/>
      <c r="E10" s="98"/>
      <c r="F10" s="100"/>
      <c r="G10" s="100"/>
      <c r="H10" s="518"/>
      <c r="I10" s="518"/>
      <c r="J10" s="518"/>
      <c r="K10" s="100"/>
      <c r="L10" s="14"/>
      <c r="M10" s="14"/>
      <c r="N10" s="14"/>
      <c r="O10" s="14"/>
    </row>
    <row r="11" spans="1:15" ht="16.5" customHeight="1">
      <c r="A11" s="36" t="s">
        <v>13</v>
      </c>
      <c r="B11" s="49"/>
      <c r="C11" s="49"/>
      <c r="D11" s="49"/>
      <c r="E11" s="49"/>
      <c r="F11" s="67"/>
      <c r="G11" s="67"/>
      <c r="H11" s="67"/>
      <c r="I11" s="67"/>
      <c r="J11" s="67"/>
      <c r="K11" s="25" t="s">
        <v>10</v>
      </c>
      <c r="L11" s="14"/>
      <c r="M11" s="14"/>
      <c r="N11" s="14"/>
      <c r="O11" s="14"/>
    </row>
    <row r="12" spans="1:15" ht="14.25" customHeight="1" thickBo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14"/>
      <c r="M12" s="14"/>
      <c r="N12" s="14"/>
      <c r="O12" s="14"/>
    </row>
    <row r="13" spans="1:15" s="20" customFormat="1" ht="19.5" customHeight="1">
      <c r="A13" s="522" t="s">
        <v>0</v>
      </c>
      <c r="B13" s="519" t="s">
        <v>74</v>
      </c>
      <c r="C13" s="514" t="s">
        <v>75</v>
      </c>
      <c r="D13" s="515"/>
      <c r="E13" s="515"/>
      <c r="F13" s="515"/>
      <c r="G13" s="515"/>
      <c r="H13" s="516"/>
      <c r="I13" s="519" t="s">
        <v>16</v>
      </c>
      <c r="J13" s="519"/>
      <c r="K13" s="520"/>
      <c r="L13" s="18"/>
      <c r="M13" s="18"/>
      <c r="N13" s="18"/>
      <c r="O13" s="18"/>
    </row>
    <row r="14" spans="1:15" s="20" customFormat="1" ht="48.75" customHeight="1" thickBot="1">
      <c r="A14" s="523"/>
      <c r="B14" s="517"/>
      <c r="C14" s="517" t="s">
        <v>76</v>
      </c>
      <c r="D14" s="517"/>
      <c r="E14" s="48" t="s">
        <v>23</v>
      </c>
      <c r="F14" s="48" t="s">
        <v>53</v>
      </c>
      <c r="G14" s="48" t="s">
        <v>24</v>
      </c>
      <c r="H14" s="48" t="s">
        <v>79</v>
      </c>
      <c r="I14" s="48" t="s">
        <v>77</v>
      </c>
      <c r="J14" s="524" t="s">
        <v>80</v>
      </c>
      <c r="K14" s="525"/>
      <c r="L14" s="93"/>
      <c r="N14" s="18"/>
      <c r="O14" s="18"/>
    </row>
    <row r="15" spans="1:15" ht="18" customHeight="1">
      <c r="A15" s="43" t="s">
        <v>1</v>
      </c>
      <c r="B15" s="2">
        <v>4384.6</v>
      </c>
      <c r="C15" s="526">
        <v>5410</v>
      </c>
      <c r="D15" s="528"/>
      <c r="E15" s="2"/>
      <c r="F15" s="2">
        <v>5524</v>
      </c>
      <c r="G15" s="2">
        <v>2094.5</v>
      </c>
      <c r="H15" s="2">
        <f>F15-C15</f>
        <v>114</v>
      </c>
      <c r="I15" s="2">
        <f>F15/B15*100</f>
        <v>125.986406969849</v>
      </c>
      <c r="J15" s="526">
        <f>F15/C15*100</f>
        <v>102.10720887245841</v>
      </c>
      <c r="K15" s="527"/>
      <c r="L15" s="14"/>
      <c r="M15" s="18"/>
      <c r="N15" s="14"/>
      <c r="O15" s="14"/>
    </row>
    <row r="16" spans="1:15" ht="29.25" customHeight="1">
      <c r="A16" s="8" t="s">
        <v>20</v>
      </c>
      <c r="B16" s="3">
        <v>205.3</v>
      </c>
      <c r="C16" s="512">
        <v>26.5</v>
      </c>
      <c r="D16" s="513"/>
      <c r="E16" s="4"/>
      <c r="F16" s="3">
        <v>46.4</v>
      </c>
      <c r="G16" s="3"/>
      <c r="H16" s="2">
        <f aca="true" t="shared" si="0" ref="H16:H34">F16-C16</f>
        <v>19.9</v>
      </c>
      <c r="I16" s="3"/>
      <c r="J16" s="512" t="s">
        <v>88</v>
      </c>
      <c r="K16" s="521"/>
      <c r="L16" s="14"/>
      <c r="M16" s="14"/>
      <c r="N16" s="14"/>
      <c r="O16" s="14"/>
    </row>
    <row r="17" spans="1:15" ht="18" customHeight="1">
      <c r="A17" s="8" t="s">
        <v>3</v>
      </c>
      <c r="B17" s="3">
        <v>972.6</v>
      </c>
      <c r="C17" s="512">
        <v>1000</v>
      </c>
      <c r="D17" s="513"/>
      <c r="E17" s="3"/>
      <c r="F17" s="3">
        <v>1068.3</v>
      </c>
      <c r="G17" s="3">
        <v>488.2</v>
      </c>
      <c r="H17" s="2">
        <f t="shared" si="0"/>
        <v>68.29999999999995</v>
      </c>
      <c r="I17" s="3">
        <f>F17/B17*100</f>
        <v>109.83960518198641</v>
      </c>
      <c r="J17" s="512">
        <f aca="true" t="shared" si="1" ref="J17:J34">F17/C17*100</f>
        <v>106.83</v>
      </c>
      <c r="K17" s="521"/>
      <c r="L17" s="14"/>
      <c r="M17" s="14"/>
      <c r="N17" s="14"/>
      <c r="O17" s="14"/>
    </row>
    <row r="18" spans="1:15" ht="18" customHeight="1">
      <c r="A18" s="8" t="s">
        <v>26</v>
      </c>
      <c r="B18" s="3">
        <v>1.3</v>
      </c>
      <c r="C18" s="512">
        <v>1</v>
      </c>
      <c r="D18" s="513"/>
      <c r="E18" s="3"/>
      <c r="F18" s="3">
        <v>4.3</v>
      </c>
      <c r="G18" s="3"/>
      <c r="H18" s="2">
        <f t="shared" si="0"/>
        <v>3.3</v>
      </c>
      <c r="I18" s="3" t="s">
        <v>81</v>
      </c>
      <c r="J18" s="512" t="s">
        <v>87</v>
      </c>
      <c r="K18" s="521"/>
      <c r="L18" s="14"/>
      <c r="M18" s="14"/>
      <c r="N18" s="14"/>
      <c r="O18" s="14"/>
    </row>
    <row r="19" spans="1:15" ht="18.75" customHeight="1">
      <c r="A19" s="8" t="s">
        <v>4</v>
      </c>
      <c r="B19" s="3">
        <v>13.5</v>
      </c>
      <c r="C19" s="512">
        <v>14</v>
      </c>
      <c r="D19" s="513"/>
      <c r="E19" s="4"/>
      <c r="F19" s="3">
        <v>15.6</v>
      </c>
      <c r="G19" s="3">
        <v>6.5</v>
      </c>
      <c r="H19" s="2">
        <f t="shared" si="0"/>
        <v>1.5999999999999996</v>
      </c>
      <c r="I19" s="3">
        <f>F19/B19*100</f>
        <v>115.55555555555554</v>
      </c>
      <c r="J19" s="512">
        <f t="shared" si="1"/>
        <v>111.42857142857143</v>
      </c>
      <c r="K19" s="521"/>
      <c r="L19" s="14"/>
      <c r="M19" s="14"/>
      <c r="N19" s="14"/>
      <c r="O19" s="14"/>
    </row>
    <row r="20" spans="1:15" ht="23.25" customHeight="1">
      <c r="A20" s="8" t="s">
        <v>9</v>
      </c>
      <c r="B20" s="3">
        <v>114.5</v>
      </c>
      <c r="C20" s="512"/>
      <c r="D20" s="513"/>
      <c r="E20" s="3"/>
      <c r="F20" s="3">
        <v>59.9</v>
      </c>
      <c r="G20" s="3"/>
      <c r="H20" s="2">
        <f t="shared" si="0"/>
        <v>59.9</v>
      </c>
      <c r="I20" s="3"/>
      <c r="J20" s="512"/>
      <c r="K20" s="521"/>
      <c r="L20" s="14"/>
      <c r="M20" s="14"/>
      <c r="N20" s="14"/>
      <c r="O20" s="14"/>
    </row>
    <row r="21" spans="1:15" ht="18" customHeight="1">
      <c r="A21" s="8" t="s">
        <v>5</v>
      </c>
      <c r="B21" s="6">
        <v>13.8</v>
      </c>
      <c r="C21" s="561">
        <v>12.4</v>
      </c>
      <c r="D21" s="562"/>
      <c r="E21" s="6"/>
      <c r="F21" s="6">
        <v>10.7</v>
      </c>
      <c r="G21" s="3">
        <v>6.8</v>
      </c>
      <c r="H21" s="2">
        <f t="shared" si="0"/>
        <v>-1.700000000000001</v>
      </c>
      <c r="I21" s="3">
        <f aca="true" t="shared" si="2" ref="I21:I29">F21/B21*100</f>
        <v>77.53623188405795</v>
      </c>
      <c r="J21" s="512">
        <f t="shared" si="1"/>
        <v>86.29032258064515</v>
      </c>
      <c r="K21" s="521"/>
      <c r="L21" s="14"/>
      <c r="M21" s="14"/>
      <c r="N21" s="14"/>
      <c r="O21" s="14"/>
    </row>
    <row r="22" spans="1:15" ht="18" customHeight="1">
      <c r="A22" s="8" t="s">
        <v>6</v>
      </c>
      <c r="B22" s="3">
        <v>355.1</v>
      </c>
      <c r="C22" s="512">
        <v>405</v>
      </c>
      <c r="D22" s="513"/>
      <c r="E22" s="3"/>
      <c r="F22" s="3">
        <v>325.1</v>
      </c>
      <c r="G22" s="3">
        <v>201.7</v>
      </c>
      <c r="H22" s="2">
        <f t="shared" si="0"/>
        <v>-79.89999999999998</v>
      </c>
      <c r="I22" s="3">
        <f t="shared" si="2"/>
        <v>91.55167558434243</v>
      </c>
      <c r="J22" s="512">
        <f t="shared" si="1"/>
        <v>80.27160493827161</v>
      </c>
      <c r="K22" s="521"/>
      <c r="L22" s="14"/>
      <c r="M22" s="14"/>
      <c r="N22" s="14"/>
      <c r="O22" s="14"/>
    </row>
    <row r="23" spans="1:15" ht="18" customHeight="1">
      <c r="A23" s="8" t="s">
        <v>18</v>
      </c>
      <c r="B23" s="3">
        <v>574.4</v>
      </c>
      <c r="C23" s="512">
        <v>590</v>
      </c>
      <c r="D23" s="513"/>
      <c r="E23" s="3"/>
      <c r="F23" s="3">
        <v>651.4</v>
      </c>
      <c r="G23" s="3">
        <v>197.5</v>
      </c>
      <c r="H23" s="2">
        <f t="shared" si="0"/>
        <v>61.39999999999998</v>
      </c>
      <c r="I23" s="3">
        <f t="shared" si="2"/>
        <v>113.40529247910864</v>
      </c>
      <c r="J23" s="512">
        <f t="shared" si="1"/>
        <v>110.40677966101696</v>
      </c>
      <c r="K23" s="521"/>
      <c r="L23" s="14"/>
      <c r="M23" s="14"/>
      <c r="N23" s="14"/>
      <c r="O23" s="14"/>
    </row>
    <row r="24" spans="1:15" ht="17.25" customHeight="1">
      <c r="A24" s="8" t="s">
        <v>7</v>
      </c>
      <c r="B24" s="3">
        <v>447.1</v>
      </c>
      <c r="C24" s="512">
        <v>585</v>
      </c>
      <c r="D24" s="513"/>
      <c r="E24" s="3"/>
      <c r="F24" s="3">
        <v>691.3</v>
      </c>
      <c r="G24" s="3">
        <v>287.7</v>
      </c>
      <c r="H24" s="2">
        <f t="shared" si="0"/>
        <v>106.29999999999995</v>
      </c>
      <c r="I24" s="3">
        <f t="shared" si="2"/>
        <v>154.6186535450682</v>
      </c>
      <c r="J24" s="512">
        <f t="shared" si="1"/>
        <v>118.17094017094017</v>
      </c>
      <c r="K24" s="521"/>
      <c r="L24" s="14"/>
      <c r="M24" s="14"/>
      <c r="N24" s="14"/>
      <c r="O24" s="14"/>
    </row>
    <row r="25" spans="1:15" ht="18" customHeight="1">
      <c r="A25" s="8" t="s">
        <v>25</v>
      </c>
      <c r="B25" s="3">
        <v>198.9</v>
      </c>
      <c r="C25" s="512">
        <v>205</v>
      </c>
      <c r="D25" s="513"/>
      <c r="E25" s="3"/>
      <c r="F25" s="3">
        <v>220.8</v>
      </c>
      <c r="G25" s="3">
        <v>76.8</v>
      </c>
      <c r="H25" s="2">
        <f t="shared" si="0"/>
        <v>15.800000000000011</v>
      </c>
      <c r="I25" s="3">
        <f t="shared" si="2"/>
        <v>111.0105580693816</v>
      </c>
      <c r="J25" s="512">
        <f t="shared" si="1"/>
        <v>107.70731707317074</v>
      </c>
      <c r="K25" s="521"/>
      <c r="L25" s="14"/>
      <c r="M25" s="14"/>
      <c r="N25" s="14"/>
      <c r="O25" s="14"/>
    </row>
    <row r="26" spans="1:15" ht="25.5" customHeight="1">
      <c r="A26" s="8" t="s">
        <v>11</v>
      </c>
      <c r="B26" s="9">
        <v>8.8</v>
      </c>
      <c r="C26" s="512">
        <v>9</v>
      </c>
      <c r="D26" s="513"/>
      <c r="E26" s="9"/>
      <c r="F26" s="9">
        <v>5.9</v>
      </c>
      <c r="G26" s="9"/>
      <c r="H26" s="2">
        <f t="shared" si="0"/>
        <v>-3.0999999999999996</v>
      </c>
      <c r="I26" s="3">
        <f t="shared" si="2"/>
        <v>67.04545454545455</v>
      </c>
      <c r="J26" s="512">
        <f t="shared" si="1"/>
        <v>65.55555555555556</v>
      </c>
      <c r="K26" s="521"/>
      <c r="L26" s="14"/>
      <c r="M26" s="14"/>
      <c r="N26" s="14"/>
      <c r="O26" s="14"/>
    </row>
    <row r="27" spans="1:15" ht="18" customHeight="1">
      <c r="A27" s="8" t="s">
        <v>37</v>
      </c>
      <c r="B27" s="9">
        <v>48.6</v>
      </c>
      <c r="C27" s="512">
        <v>20</v>
      </c>
      <c r="D27" s="513"/>
      <c r="E27" s="9"/>
      <c r="F27" s="9">
        <v>1.9</v>
      </c>
      <c r="G27" s="9"/>
      <c r="H27" s="2">
        <f t="shared" si="0"/>
        <v>-18.1</v>
      </c>
      <c r="I27" s="3">
        <f t="shared" si="2"/>
        <v>3.9094650205761314</v>
      </c>
      <c r="J27" s="512">
        <f>F27/C27*100</f>
        <v>9.5</v>
      </c>
      <c r="K27" s="521"/>
      <c r="L27" s="14"/>
      <c r="M27" s="14"/>
      <c r="N27" s="14"/>
      <c r="O27" s="14"/>
    </row>
    <row r="28" spans="1:15" ht="17.25" customHeight="1" thickBot="1">
      <c r="A28" s="37" t="s">
        <v>8</v>
      </c>
      <c r="B28" s="9">
        <v>30.6</v>
      </c>
      <c r="C28" s="541">
        <v>9.1</v>
      </c>
      <c r="D28" s="543"/>
      <c r="E28" s="9"/>
      <c r="F28" s="9">
        <f>0.7+0.3+10.4+3.7+3</f>
        <v>18.1</v>
      </c>
      <c r="G28" s="9">
        <v>137.4</v>
      </c>
      <c r="H28" s="87">
        <f t="shared" si="0"/>
        <v>9.000000000000002</v>
      </c>
      <c r="I28" s="9">
        <f t="shared" si="2"/>
        <v>59.150326797385624</v>
      </c>
      <c r="J28" s="537" t="s">
        <v>82</v>
      </c>
      <c r="K28" s="538"/>
      <c r="L28" s="14"/>
      <c r="M28" s="14"/>
      <c r="N28" s="14"/>
      <c r="O28" s="14"/>
    </row>
    <row r="29" spans="1:15" ht="28.5" customHeight="1" thickBot="1">
      <c r="A29" s="44" t="s">
        <v>47</v>
      </c>
      <c r="B29" s="12">
        <f>SUM(B15:B28)</f>
        <v>7369.100000000002</v>
      </c>
      <c r="C29" s="529">
        <f>SUM(C15:C28)</f>
        <v>8287</v>
      </c>
      <c r="D29" s="530"/>
      <c r="E29" s="12">
        <f>SUM(E15:E28)</f>
        <v>0</v>
      </c>
      <c r="F29" s="12">
        <f>SUM(F15:F28)</f>
        <v>8643.699999999999</v>
      </c>
      <c r="G29" s="12" t="e">
        <f>SUM(G15+#REF!+G16+#REF!+G17+G19+G18+#REF!+G20+G21+G22+G23+G24+#REF!+G25+G28+#REF!)</f>
        <v>#REF!</v>
      </c>
      <c r="H29" s="12">
        <f t="shared" si="0"/>
        <v>356.6999999999989</v>
      </c>
      <c r="I29" s="12">
        <f t="shared" si="2"/>
        <v>117.29654910368967</v>
      </c>
      <c r="J29" s="539">
        <f t="shared" si="1"/>
        <v>104.30433208640038</v>
      </c>
      <c r="K29" s="540"/>
      <c r="L29" s="14"/>
      <c r="M29" s="14"/>
      <c r="N29" s="14"/>
      <c r="O29" s="14"/>
    </row>
    <row r="30" spans="1:15" ht="21" customHeight="1">
      <c r="A30" s="43" t="s">
        <v>32</v>
      </c>
      <c r="B30" s="2">
        <v>877.3</v>
      </c>
      <c r="C30" s="526">
        <v>1841</v>
      </c>
      <c r="D30" s="528"/>
      <c r="E30" s="2"/>
      <c r="F30" s="2">
        <v>1858.2</v>
      </c>
      <c r="G30" s="2"/>
      <c r="H30" s="2">
        <f t="shared" si="0"/>
        <v>17.200000000000045</v>
      </c>
      <c r="I30" s="2" t="s">
        <v>66</v>
      </c>
      <c r="J30" s="559">
        <f t="shared" si="1"/>
        <v>100.93427485062467</v>
      </c>
      <c r="K30" s="559"/>
      <c r="L30" s="14"/>
      <c r="M30" s="14"/>
      <c r="N30" s="14"/>
      <c r="O30" s="14"/>
    </row>
    <row r="31" spans="1:15" s="24" customFormat="1" ht="15.75" customHeight="1" thickBot="1">
      <c r="A31" s="37" t="s">
        <v>33</v>
      </c>
      <c r="B31" s="9">
        <v>380.6</v>
      </c>
      <c r="C31" s="541"/>
      <c r="D31" s="543"/>
      <c r="E31" s="9"/>
      <c r="F31" s="9"/>
      <c r="G31" s="9">
        <v>350</v>
      </c>
      <c r="H31" s="87">
        <f t="shared" si="0"/>
        <v>0</v>
      </c>
      <c r="I31" s="9"/>
      <c r="J31" s="560"/>
      <c r="K31" s="560"/>
      <c r="L31" s="23"/>
      <c r="M31" s="23"/>
      <c r="N31" s="23"/>
      <c r="O31" s="23"/>
    </row>
    <row r="32" spans="1:15" s="24" customFormat="1" ht="15.75" customHeight="1" thickBot="1">
      <c r="A32" s="44" t="s">
        <v>29</v>
      </c>
      <c r="B32" s="12">
        <f>B31+B30+B29</f>
        <v>8627.000000000002</v>
      </c>
      <c r="C32" s="529">
        <f>C31+C30+C29</f>
        <v>10128</v>
      </c>
      <c r="D32" s="530"/>
      <c r="E32" s="12">
        <f>E31+E30+E29</f>
        <v>0</v>
      </c>
      <c r="F32" s="12">
        <f>F31+F30+F29</f>
        <v>10501.9</v>
      </c>
      <c r="G32" s="12"/>
      <c r="H32" s="12">
        <f>F32-C32</f>
        <v>373.89999999999964</v>
      </c>
      <c r="I32" s="12">
        <f>F32/B32*100</f>
        <v>121.73293149414626</v>
      </c>
      <c r="J32" s="539">
        <f>F32/C32*100</f>
        <v>103.69174565560822</v>
      </c>
      <c r="K32" s="540"/>
      <c r="L32" s="23"/>
      <c r="M32" s="23"/>
      <c r="N32" s="23"/>
      <c r="O32" s="23"/>
    </row>
    <row r="33" spans="1:15" s="24" customFormat="1" ht="18.75" customHeight="1" thickBot="1">
      <c r="A33" s="92" t="s">
        <v>38</v>
      </c>
      <c r="B33" s="87">
        <v>4350.2</v>
      </c>
      <c r="C33" s="554">
        <v>5431.8</v>
      </c>
      <c r="D33" s="555"/>
      <c r="E33" s="87"/>
      <c r="F33" s="87">
        <v>4884.9</v>
      </c>
      <c r="G33" s="87"/>
      <c r="H33" s="87">
        <f t="shared" si="0"/>
        <v>-546.9000000000005</v>
      </c>
      <c r="I33" s="87">
        <f>F33/B33*100</f>
        <v>112.29138890165969</v>
      </c>
      <c r="J33" s="509">
        <f t="shared" si="1"/>
        <v>89.931514415111</v>
      </c>
      <c r="K33" s="509"/>
      <c r="L33" s="23"/>
      <c r="M33" s="23"/>
      <c r="N33" s="23"/>
      <c r="O33" s="23"/>
    </row>
    <row r="34" spans="1:15" s="24" customFormat="1" ht="19.5" customHeight="1" thickBot="1">
      <c r="A34" s="44" t="s">
        <v>30</v>
      </c>
      <c r="B34" s="12">
        <f>B29+B30+B31+B33</f>
        <v>12977.2</v>
      </c>
      <c r="C34" s="529">
        <f>C29+C30+C31+C33</f>
        <v>15559.8</v>
      </c>
      <c r="D34" s="530"/>
      <c r="E34" s="12">
        <f>E29+E30+E31+E33</f>
        <v>0</v>
      </c>
      <c r="F34" s="12">
        <f>F29+F30+F31+F33</f>
        <v>15386.8</v>
      </c>
      <c r="G34" s="12" t="e">
        <f>G29+G31+#REF!+G33</f>
        <v>#REF!</v>
      </c>
      <c r="H34" s="12">
        <f t="shared" si="0"/>
        <v>-173</v>
      </c>
      <c r="I34" s="12">
        <f>F34/B34*100</f>
        <v>118.5679499429769</v>
      </c>
      <c r="J34" s="539">
        <f t="shared" si="1"/>
        <v>98.888160516202</v>
      </c>
      <c r="K34" s="540"/>
      <c r="L34" s="23"/>
      <c r="M34" s="23"/>
      <c r="N34" s="23"/>
      <c r="O34" s="23"/>
    </row>
    <row r="35" spans="1:15" s="24" customFormat="1" ht="24.75" customHeight="1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</row>
    <row r="36" spans="1:15" s="24" customFormat="1" ht="16.5" customHeight="1">
      <c r="A36" s="33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</row>
    <row r="37" spans="1:15" s="24" customFormat="1" ht="11.2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3"/>
      <c r="M37" s="23"/>
      <c r="N37" s="23"/>
      <c r="O37" s="23"/>
    </row>
    <row r="38" spans="1:256" s="76" customFormat="1" ht="18" customHeight="1">
      <c r="A38" s="522" t="s">
        <v>0</v>
      </c>
      <c r="B38" s="563" t="str">
        <f>B13</f>
        <v>Факт за січень-лютий    2002 р.</v>
      </c>
      <c r="C38" s="514" t="s">
        <v>83</v>
      </c>
      <c r="D38" s="516"/>
      <c r="E38" s="50"/>
      <c r="F38" s="514" t="s">
        <v>84</v>
      </c>
      <c r="G38" s="515"/>
      <c r="H38" s="516"/>
      <c r="I38" s="531" t="s">
        <v>16</v>
      </c>
      <c r="J38" s="532"/>
      <c r="K38" s="533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4" customFormat="1" ht="50.25" customHeight="1" thickBot="1">
      <c r="A39" s="523"/>
      <c r="B39" s="564"/>
      <c r="C39" s="547"/>
      <c r="D39" s="549"/>
      <c r="E39" s="48" t="s">
        <v>23</v>
      </c>
      <c r="F39" s="547"/>
      <c r="G39" s="548"/>
      <c r="H39" s="549"/>
      <c r="I39" s="545" t="str">
        <f>I14</f>
        <v>до факту січня-лютого 2002 р.</v>
      </c>
      <c r="J39" s="546"/>
      <c r="K39" s="4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5" s="46" customFormat="1" ht="27" customHeight="1">
      <c r="A40" s="43" t="s">
        <v>2</v>
      </c>
      <c r="B40" s="2">
        <v>291.4</v>
      </c>
      <c r="C40" s="526">
        <v>2750</v>
      </c>
      <c r="D40" s="528"/>
      <c r="E40" s="2"/>
      <c r="F40" s="526">
        <v>317.6</v>
      </c>
      <c r="G40" s="556"/>
      <c r="H40" s="528"/>
      <c r="I40" s="557">
        <f>F40/B40*100</f>
        <v>108.99107755662321</v>
      </c>
      <c r="J40" s="558"/>
      <c r="K40" s="34">
        <f aca="true" t="shared" si="3" ref="K40:K50">F40/C40*100</f>
        <v>11.54909090909091</v>
      </c>
      <c r="L40" s="45"/>
      <c r="M40" s="45"/>
      <c r="N40" s="45"/>
      <c r="O40" s="45"/>
    </row>
    <row r="41" spans="1:15" s="46" customFormat="1" ht="27" customHeight="1">
      <c r="A41" s="43" t="s">
        <v>63</v>
      </c>
      <c r="B41" s="2">
        <v>9.5</v>
      </c>
      <c r="C41" s="512">
        <v>50</v>
      </c>
      <c r="D41" s="513"/>
      <c r="E41" s="2"/>
      <c r="F41" s="512"/>
      <c r="G41" s="552"/>
      <c r="H41" s="513"/>
      <c r="I41" s="536"/>
      <c r="J41" s="536"/>
      <c r="K41" s="34">
        <f t="shared" si="3"/>
        <v>0</v>
      </c>
      <c r="L41" s="45"/>
      <c r="M41" s="45"/>
      <c r="N41" s="45"/>
      <c r="O41" s="45"/>
    </row>
    <row r="42" spans="1:15" s="46" customFormat="1" ht="23.25" customHeight="1">
      <c r="A42" s="26" t="s">
        <v>49</v>
      </c>
      <c r="B42" s="7">
        <f>B43+B44</f>
        <v>207.8</v>
      </c>
      <c r="C42" s="534">
        <f>C43+C44</f>
        <v>1608</v>
      </c>
      <c r="D42" s="535"/>
      <c r="E42" s="7"/>
      <c r="F42" s="534">
        <f>F43+F44</f>
        <v>237.5</v>
      </c>
      <c r="G42" s="553"/>
      <c r="H42" s="535"/>
      <c r="I42" s="534">
        <f>F42/B42*100</f>
        <v>114.29258902791145</v>
      </c>
      <c r="J42" s="535"/>
      <c r="K42" s="21">
        <f>F42/C42*100</f>
        <v>14.769900497512436</v>
      </c>
      <c r="L42" s="22"/>
      <c r="M42" s="45"/>
      <c r="N42" s="45"/>
      <c r="O42" s="45"/>
    </row>
    <row r="43" spans="1:15" s="77" customFormat="1" ht="28.5" customHeight="1">
      <c r="A43" s="8" t="s">
        <v>51</v>
      </c>
      <c r="B43" s="3">
        <v>10.8</v>
      </c>
      <c r="C43" s="512">
        <v>70</v>
      </c>
      <c r="D43" s="513"/>
      <c r="E43" s="3"/>
      <c r="F43" s="512">
        <v>15.1</v>
      </c>
      <c r="G43" s="552"/>
      <c r="H43" s="513"/>
      <c r="I43" s="534">
        <f aca="true" t="shared" si="4" ref="I43:I50">F43/B43*100</f>
        <v>139.81481481481478</v>
      </c>
      <c r="J43" s="535"/>
      <c r="K43" s="5">
        <f t="shared" si="3"/>
        <v>21.571428571428573</v>
      </c>
      <c r="L43" s="14"/>
      <c r="M43" s="14"/>
      <c r="N43" s="14"/>
      <c r="O43" s="14"/>
    </row>
    <row r="44" spans="1:15" s="77" customFormat="1" ht="30" customHeight="1">
      <c r="A44" s="8" t="s">
        <v>52</v>
      </c>
      <c r="B44" s="3">
        <v>197</v>
      </c>
      <c r="C44" s="512">
        <v>1538</v>
      </c>
      <c r="D44" s="513"/>
      <c r="E44" s="3"/>
      <c r="F44" s="512">
        <v>222.4</v>
      </c>
      <c r="G44" s="552"/>
      <c r="H44" s="513"/>
      <c r="I44" s="534">
        <f t="shared" si="4"/>
        <v>112.89340101522842</v>
      </c>
      <c r="J44" s="535"/>
      <c r="K44" s="5">
        <f t="shared" si="3"/>
        <v>14.460338101430429</v>
      </c>
      <c r="L44" s="14"/>
      <c r="M44" s="14"/>
      <c r="N44" s="14"/>
      <c r="O44" s="14"/>
    </row>
    <row r="45" spans="1:15" s="77" customFormat="1" ht="25.5" customHeight="1">
      <c r="A45" s="8" t="s">
        <v>14</v>
      </c>
      <c r="B45" s="3">
        <v>875.1</v>
      </c>
      <c r="C45" s="512">
        <v>8241.2</v>
      </c>
      <c r="D45" s="513"/>
      <c r="E45" s="3"/>
      <c r="F45" s="512">
        <v>1096.9</v>
      </c>
      <c r="G45" s="552"/>
      <c r="H45" s="513"/>
      <c r="I45" s="534">
        <f t="shared" si="4"/>
        <v>125.34567478002513</v>
      </c>
      <c r="J45" s="535"/>
      <c r="K45" s="5">
        <f t="shared" si="3"/>
        <v>13.30995486094258</v>
      </c>
      <c r="L45" s="14"/>
      <c r="M45" s="14"/>
      <c r="N45" s="14"/>
      <c r="O45" s="14"/>
    </row>
    <row r="46" spans="1:15" s="24" customFormat="1" ht="15.75" customHeight="1">
      <c r="A46" s="26" t="s">
        <v>34</v>
      </c>
      <c r="B46" s="7">
        <f>B48+B49+B47</f>
        <v>316.3</v>
      </c>
      <c r="C46" s="534">
        <f>C48+C49+C47</f>
        <v>2760</v>
      </c>
      <c r="D46" s="535"/>
      <c r="E46" s="7">
        <f>E48+E49</f>
        <v>0</v>
      </c>
      <c r="F46" s="534">
        <f>F48+F49+F47</f>
        <v>296</v>
      </c>
      <c r="G46" s="553"/>
      <c r="H46" s="535"/>
      <c r="I46" s="534">
        <f t="shared" si="4"/>
        <v>93.5820423648435</v>
      </c>
      <c r="J46" s="535"/>
      <c r="K46" s="21">
        <f t="shared" si="3"/>
        <v>10.72463768115942</v>
      </c>
      <c r="L46" s="23"/>
      <c r="M46" s="23"/>
      <c r="N46" s="23"/>
      <c r="O46" s="23"/>
    </row>
    <row r="47" spans="1:15" s="24" customFormat="1" ht="15.75" customHeight="1">
      <c r="A47" s="8" t="s">
        <v>50</v>
      </c>
      <c r="B47" s="7"/>
      <c r="C47" s="534"/>
      <c r="D47" s="535"/>
      <c r="E47" s="7"/>
      <c r="F47" s="512"/>
      <c r="G47" s="552"/>
      <c r="H47" s="513"/>
      <c r="I47" s="534"/>
      <c r="J47" s="535"/>
      <c r="K47" s="21"/>
      <c r="L47" s="23"/>
      <c r="M47" s="23"/>
      <c r="N47" s="23"/>
      <c r="O47" s="23"/>
    </row>
    <row r="48" spans="1:15" s="77" customFormat="1" ht="15" customHeight="1">
      <c r="A48" s="8" t="s">
        <v>86</v>
      </c>
      <c r="B48" s="3">
        <v>305</v>
      </c>
      <c r="C48" s="512">
        <v>1800</v>
      </c>
      <c r="D48" s="513"/>
      <c r="E48" s="3"/>
      <c r="F48" s="512">
        <v>290</v>
      </c>
      <c r="G48" s="552"/>
      <c r="H48" s="513"/>
      <c r="I48" s="534">
        <f t="shared" si="4"/>
        <v>95.08196721311475</v>
      </c>
      <c r="J48" s="535"/>
      <c r="K48" s="5">
        <f t="shared" si="3"/>
        <v>16.11111111111111</v>
      </c>
      <c r="L48" s="14"/>
      <c r="M48" s="14"/>
      <c r="N48" s="14"/>
      <c r="O48" s="14"/>
    </row>
    <row r="49" spans="1:15" s="77" customFormat="1" ht="15.75" customHeight="1" thickBot="1">
      <c r="A49" s="37" t="s">
        <v>36</v>
      </c>
      <c r="B49" s="9">
        <v>11.3</v>
      </c>
      <c r="C49" s="541">
        <v>960</v>
      </c>
      <c r="D49" s="543"/>
      <c r="E49" s="9"/>
      <c r="F49" s="541">
        <v>6</v>
      </c>
      <c r="G49" s="542"/>
      <c r="H49" s="543"/>
      <c r="I49" s="550">
        <f t="shared" si="4"/>
        <v>53.09734513274336</v>
      </c>
      <c r="J49" s="551"/>
      <c r="K49" s="10">
        <f t="shared" si="3"/>
        <v>0.625</v>
      </c>
      <c r="L49" s="14"/>
      <c r="M49" s="14"/>
      <c r="N49" s="14"/>
      <c r="O49" s="14"/>
    </row>
    <row r="50" spans="1:15" s="77" customFormat="1" ht="18" customHeight="1" thickBot="1">
      <c r="A50" s="38" t="s">
        <v>22</v>
      </c>
      <c r="B50" s="12">
        <f>B40+B43+B44+B45+B46+B41</f>
        <v>1700.1</v>
      </c>
      <c r="C50" s="529">
        <f>C40+C41+C42+C45+C46</f>
        <v>15409.2</v>
      </c>
      <c r="D50" s="530"/>
      <c r="E50" s="12">
        <f>E40+E43+E44+E45+E46</f>
        <v>0</v>
      </c>
      <c r="F50" s="529">
        <f>F40+F43+F44+F45+F46+F41</f>
        <v>1948</v>
      </c>
      <c r="G50" s="544"/>
      <c r="H50" s="530"/>
      <c r="I50" s="529">
        <f t="shared" si="4"/>
        <v>114.58149520616433</v>
      </c>
      <c r="J50" s="530"/>
      <c r="K50" s="13">
        <f t="shared" si="3"/>
        <v>12.641798406146975</v>
      </c>
      <c r="L50" s="14"/>
      <c r="M50" s="14"/>
      <c r="N50" s="14"/>
      <c r="O50" s="14"/>
    </row>
    <row r="51" spans="1:15" s="24" customFormat="1" ht="20.25" customHeight="1" hidden="1">
      <c r="A51" s="7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2" t="e">
        <f>F51/B51*100</f>
        <v>#DIV/0!</v>
      </c>
      <c r="L51" s="23"/>
      <c r="M51" s="23"/>
      <c r="N51" s="23"/>
      <c r="O51" s="23"/>
    </row>
    <row r="52" spans="1:15" s="77" customFormat="1" ht="23.25" customHeight="1">
      <c r="A52" s="39"/>
      <c r="B52" s="29"/>
      <c r="C52" s="29"/>
      <c r="D52" s="29"/>
      <c r="E52" s="29"/>
      <c r="F52" s="29"/>
      <c r="G52" s="29" t="e">
        <f>G50+G34</f>
        <v>#REF!</v>
      </c>
      <c r="H52" s="29"/>
      <c r="I52" s="29"/>
      <c r="J52" s="29"/>
      <c r="K52" s="29"/>
      <c r="L52" s="14"/>
      <c r="M52" s="14"/>
      <c r="N52" s="14"/>
      <c r="O52" s="14"/>
    </row>
    <row r="53" spans="1:15" s="77" customFormat="1" ht="23.25" customHeight="1">
      <c r="A53" s="3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4"/>
      <c r="M53" s="14"/>
      <c r="N53" s="14"/>
      <c r="O53" s="14"/>
    </row>
    <row r="54" spans="1:15" s="77" customFormat="1" ht="27" customHeight="1">
      <c r="A54" s="565"/>
      <c r="B54" s="565"/>
      <c r="C54" s="565"/>
      <c r="D54" s="565"/>
      <c r="E54" s="97"/>
      <c r="F54" s="97"/>
      <c r="G54" s="97"/>
      <c r="H54" s="97"/>
      <c r="I54" s="94"/>
      <c r="J54" s="94"/>
      <c r="K54" s="94"/>
      <c r="L54" s="14"/>
      <c r="M54" s="14"/>
      <c r="N54" s="14"/>
      <c r="O54" s="14"/>
    </row>
    <row r="55" spans="1:15" s="77" customFormat="1" ht="15.75">
      <c r="A55" s="96"/>
      <c r="B55" s="18"/>
      <c r="C55" s="18"/>
      <c r="D55" s="18"/>
      <c r="E55" s="18"/>
      <c r="F55" s="18"/>
      <c r="G55" s="18"/>
      <c r="H55" s="18"/>
      <c r="I55" s="18"/>
      <c r="J55" s="18"/>
      <c r="K55" s="16" t="s">
        <v>21</v>
      </c>
      <c r="L55" s="14"/>
      <c r="M55" s="14"/>
      <c r="N55" s="14"/>
      <c r="O55" s="14"/>
    </row>
    <row r="56" spans="1:15" s="77" customFormat="1" ht="15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16"/>
      <c r="L56" s="14"/>
      <c r="M56" s="14"/>
      <c r="N56" s="14"/>
      <c r="O56" s="14"/>
    </row>
    <row r="57" spans="1:15" s="77" customFormat="1" ht="18.7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8"/>
      <c r="L57" s="14"/>
      <c r="M57" s="14"/>
      <c r="N57" s="14"/>
      <c r="O57" s="14"/>
    </row>
    <row r="58" spans="1:15" s="77" customFormat="1" ht="18.7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8"/>
      <c r="L58" s="14"/>
      <c r="M58" s="14"/>
      <c r="N58" s="14"/>
      <c r="O58" s="14"/>
    </row>
    <row r="59" spans="1:15" s="77" customFormat="1" ht="18.75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4"/>
      <c r="M59" s="14"/>
      <c r="N59" s="14"/>
      <c r="O59" s="14"/>
    </row>
    <row r="60" spans="1:15" s="77" customFormat="1" ht="18.75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14"/>
      <c r="M60" s="14"/>
      <c r="N60" s="14"/>
      <c r="O60" s="14"/>
    </row>
    <row r="61" spans="1:15" s="56" customFormat="1" ht="18.7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59"/>
      <c r="L61" s="55"/>
      <c r="M61" s="55"/>
      <c r="N61" s="55"/>
      <c r="O61" s="55"/>
    </row>
    <row r="62" spans="1:15" s="56" customFormat="1" ht="15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5"/>
      <c r="M62" s="55"/>
      <c r="N62" s="55"/>
      <c r="O62" s="55"/>
    </row>
    <row r="63" spans="1:15" s="56" customFormat="1" ht="15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9"/>
      <c r="L63" s="55"/>
      <c r="M63" s="55"/>
      <c r="N63" s="55"/>
      <c r="O63" s="55"/>
    </row>
    <row r="64" spans="1:15" s="56" customFormat="1" ht="15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9"/>
      <c r="L64" s="55"/>
      <c r="M64" s="55"/>
      <c r="N64" s="55"/>
      <c r="O64" s="55"/>
    </row>
    <row r="65" spans="1:15" s="56" customFormat="1" ht="15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9"/>
      <c r="L65" s="55"/>
      <c r="M65" s="55"/>
      <c r="N65" s="55"/>
      <c r="O65" s="55"/>
    </row>
    <row r="66" spans="1:15" s="56" customFormat="1" ht="15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9"/>
      <c r="L66" s="55"/>
      <c r="M66" s="55"/>
      <c r="N66" s="55"/>
      <c r="O66" s="55"/>
    </row>
    <row r="67" spans="1:15" s="56" customFormat="1" ht="1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5"/>
      <c r="L67" s="55"/>
      <c r="M67" s="55"/>
      <c r="N67" s="55"/>
      <c r="O67" s="55"/>
    </row>
    <row r="68" spans="1:15" s="56" customFormat="1" ht="1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5"/>
      <c r="L68" s="55"/>
      <c r="M68" s="55"/>
      <c r="N68" s="55"/>
      <c r="O68" s="55"/>
    </row>
    <row r="69" spans="1:15" s="56" customFormat="1" ht="1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5"/>
      <c r="L69" s="55"/>
      <c r="M69" s="55"/>
      <c r="N69" s="55"/>
      <c r="O69" s="55"/>
    </row>
    <row r="70" spans="1:15" s="56" customFormat="1" ht="1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5"/>
      <c r="L70" s="55"/>
      <c r="M70" s="55"/>
      <c r="N70" s="55"/>
      <c r="O70" s="55"/>
    </row>
    <row r="71" spans="1:15" s="56" customFormat="1" ht="1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5"/>
      <c r="L71" s="55"/>
      <c r="M71" s="55"/>
      <c r="N71" s="55"/>
      <c r="O71" s="55"/>
    </row>
    <row r="72" spans="1:15" s="56" customFormat="1" ht="1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5"/>
      <c r="L72" s="55"/>
      <c r="M72" s="55"/>
      <c r="N72" s="55"/>
      <c r="O72" s="55"/>
    </row>
    <row r="73" spans="1:15" s="56" customFormat="1" ht="1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5"/>
      <c r="L73" s="55"/>
      <c r="M73" s="55"/>
      <c r="N73" s="55"/>
      <c r="O73" s="55"/>
    </row>
    <row r="74" spans="1:15" s="56" customFormat="1" ht="1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5"/>
      <c r="L74" s="55"/>
      <c r="M74" s="55"/>
      <c r="N74" s="55"/>
      <c r="O74" s="55"/>
    </row>
    <row r="75" spans="1:15" s="56" customFormat="1" ht="1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5"/>
      <c r="L75" s="55"/>
      <c r="M75" s="55"/>
      <c r="N75" s="55"/>
      <c r="O75" s="55"/>
    </row>
    <row r="76" spans="1:15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ht="1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56" customFormat="1" ht="15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56" customFormat="1" ht="1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56" customFormat="1" ht="1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56" customFormat="1" ht="15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56" customFormat="1" ht="15">
      <c r="A84" s="61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56" customFormat="1" ht="15">
      <c r="A85" s="6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56" customFormat="1" ht="15">
      <c r="A86" s="61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56" customFormat="1" ht="15">
      <c r="A87" s="61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6" customFormat="1" ht="15.75">
      <c r="A91" s="6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56" customFormat="1" ht="15.75">
      <c r="A92" s="6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56" customFormat="1" ht="15.75">
      <c r="A93" s="6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56" customFormat="1" ht="15.7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56" customFormat="1" ht="15.75">
      <c r="A95" s="6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6" customFormat="1" ht="15.75">
      <c r="A96" s="6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6" customFormat="1" ht="15.75">
      <c r="A97" s="6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="56" customFormat="1" ht="15">
      <c r="A98" s="63"/>
    </row>
    <row r="99" s="56" customFormat="1" ht="15">
      <c r="A99" s="63"/>
    </row>
    <row r="100" s="56" customFormat="1" ht="15">
      <c r="A100" s="63"/>
    </row>
    <row r="101" s="56" customFormat="1" ht="15">
      <c r="A101" s="63"/>
    </row>
    <row r="102" s="56" customFormat="1" ht="15">
      <c r="A102" s="63"/>
    </row>
    <row r="103" s="56" customFormat="1" ht="15">
      <c r="A103" s="63"/>
    </row>
    <row r="104" s="56" customFormat="1" ht="15">
      <c r="A104" s="63"/>
    </row>
    <row r="105" s="56" customFormat="1" ht="12.75">
      <c r="A105" s="64"/>
    </row>
    <row r="106" s="56" customFormat="1" ht="12.75">
      <c r="A106" s="64"/>
    </row>
    <row r="107" s="56" customFormat="1" ht="12.75">
      <c r="A107" s="64"/>
    </row>
    <row r="108" spans="1:11" s="56" customFormat="1" ht="18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56" customFormat="1" ht="18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56" customFormat="1" ht="18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56" customFormat="1" ht="18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56" customFormat="1" ht="17.25" customHeight="1">
      <c r="A112" s="53"/>
      <c r="B112" s="67"/>
      <c r="C112" s="67"/>
      <c r="D112" s="67"/>
      <c r="E112" s="67"/>
      <c r="F112" s="53"/>
      <c r="G112" s="53"/>
      <c r="H112" s="53"/>
      <c r="I112" s="53"/>
      <c r="J112" s="53"/>
      <c r="K112" s="53"/>
    </row>
    <row r="113" spans="1:11" s="56" customFormat="1" ht="15.75">
      <c r="A113" s="53"/>
      <c r="B113" s="67"/>
      <c r="C113" s="67"/>
      <c r="D113" s="67"/>
      <c r="E113" s="67"/>
      <c r="F113" s="53"/>
      <c r="G113" s="53"/>
      <c r="H113" s="53"/>
      <c r="I113" s="53"/>
      <c r="J113" s="53"/>
      <c r="K113" s="53"/>
    </row>
    <row r="114" spans="1:11" s="56" customFormat="1" ht="15.75">
      <c r="A114" s="53"/>
      <c r="B114" s="67"/>
      <c r="C114" s="67"/>
      <c r="D114" s="67"/>
      <c r="E114" s="67"/>
      <c r="F114" s="53"/>
      <c r="G114" s="53"/>
      <c r="H114" s="53"/>
      <c r="I114" s="53"/>
      <c r="J114" s="53"/>
      <c r="K114" s="53"/>
    </row>
    <row r="115" spans="1:11" s="56" customFormat="1" ht="15.75">
      <c r="A115" s="53"/>
      <c r="B115" s="67"/>
      <c r="C115" s="67"/>
      <c r="D115" s="67"/>
      <c r="E115" s="67"/>
      <c r="F115" s="53"/>
      <c r="G115" s="53"/>
      <c r="H115" s="53"/>
      <c r="I115" s="53"/>
      <c r="J115" s="53"/>
      <c r="K115" s="53"/>
    </row>
    <row r="116" spans="1:11" s="56" customFormat="1" ht="15.75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55"/>
    </row>
    <row r="117" spans="1:11" s="56" customFormat="1" ht="15.75">
      <c r="A117" s="69"/>
      <c r="B117" s="54"/>
      <c r="C117" s="54"/>
      <c r="D117" s="54"/>
      <c r="E117" s="54"/>
      <c r="F117" s="54"/>
      <c r="G117" s="54"/>
      <c r="H117" s="54"/>
      <c r="I117" s="54"/>
      <c r="J117" s="54"/>
      <c r="K117" s="70"/>
    </row>
    <row r="118" spans="1:11" s="56" customFormat="1" ht="15.75">
      <c r="A118" s="69"/>
      <c r="B118" s="54"/>
      <c r="C118" s="54"/>
      <c r="D118" s="54"/>
      <c r="E118" s="54"/>
      <c r="F118" s="54"/>
      <c r="G118" s="54"/>
      <c r="H118" s="54"/>
      <c r="I118" s="54"/>
      <c r="J118" s="54"/>
      <c r="K118" s="70"/>
    </row>
    <row r="119" spans="1:11" s="56" customFormat="1" ht="15.75">
      <c r="A119" s="69"/>
      <c r="B119" s="54"/>
      <c r="C119" s="54"/>
      <c r="D119" s="54"/>
      <c r="E119" s="54"/>
      <c r="F119" s="54"/>
      <c r="G119" s="54"/>
      <c r="H119" s="54"/>
      <c r="I119" s="54"/>
      <c r="J119" s="54"/>
      <c r="K119" s="70"/>
    </row>
    <row r="120" spans="1:11" s="56" customFormat="1" ht="15.75">
      <c r="A120" s="69"/>
      <c r="B120" s="54"/>
      <c r="C120" s="54"/>
      <c r="D120" s="54"/>
      <c r="E120" s="54"/>
      <c r="F120" s="54"/>
      <c r="G120" s="54"/>
      <c r="H120" s="54"/>
      <c r="I120" s="54"/>
      <c r="J120" s="54"/>
      <c r="K120" s="70"/>
    </row>
    <row r="121" spans="1:11" s="56" customFormat="1" ht="15.75">
      <c r="A121" s="69"/>
      <c r="B121" s="54"/>
      <c r="C121" s="54"/>
      <c r="D121" s="54"/>
      <c r="E121" s="54"/>
      <c r="F121" s="54"/>
      <c r="G121" s="54"/>
      <c r="H121" s="54"/>
      <c r="I121" s="54"/>
      <c r="J121" s="54"/>
      <c r="K121" s="70"/>
    </row>
    <row r="122" spans="1:11" s="56" customFormat="1" ht="15.75">
      <c r="A122" s="69"/>
      <c r="B122" s="54"/>
      <c r="C122" s="54"/>
      <c r="D122" s="54"/>
      <c r="E122" s="54"/>
      <c r="F122" s="54"/>
      <c r="G122" s="54"/>
      <c r="H122" s="54"/>
      <c r="I122" s="54"/>
      <c r="J122" s="54"/>
      <c r="K122" s="70"/>
    </row>
    <row r="123" spans="1:11" s="56" customFormat="1" ht="15.75">
      <c r="A123" s="69"/>
      <c r="B123" s="54"/>
      <c r="C123" s="54"/>
      <c r="D123" s="54"/>
      <c r="E123" s="54"/>
      <c r="F123" s="54"/>
      <c r="G123" s="54"/>
      <c r="H123" s="54"/>
      <c r="I123" s="54"/>
      <c r="J123" s="54"/>
      <c r="K123" s="70"/>
    </row>
    <row r="124" spans="1:11" s="56" customFormat="1" ht="15.75">
      <c r="A124" s="69"/>
      <c r="B124" s="54"/>
      <c r="C124" s="54"/>
      <c r="D124" s="54"/>
      <c r="E124" s="54"/>
      <c r="F124" s="54"/>
      <c r="G124" s="54"/>
      <c r="H124" s="54"/>
      <c r="I124" s="54"/>
      <c r="J124" s="54"/>
      <c r="K124" s="70"/>
    </row>
    <row r="125" spans="1:11" s="56" customFormat="1" ht="15.75">
      <c r="A125" s="69"/>
      <c r="B125" s="71"/>
      <c r="C125" s="71"/>
      <c r="D125" s="71"/>
      <c r="E125" s="71"/>
      <c r="F125" s="54"/>
      <c r="G125" s="54"/>
      <c r="H125" s="54"/>
      <c r="I125" s="54"/>
      <c r="J125" s="54"/>
      <c r="K125" s="70"/>
    </row>
    <row r="126" spans="1:11" s="56" customFormat="1" ht="15.75">
      <c r="A126" s="69"/>
      <c r="B126" s="54"/>
      <c r="C126" s="54"/>
      <c r="D126" s="54"/>
      <c r="E126" s="54"/>
      <c r="F126" s="54"/>
      <c r="G126" s="54"/>
      <c r="H126" s="54"/>
      <c r="I126" s="54"/>
      <c r="J126" s="54"/>
      <c r="K126" s="70"/>
    </row>
    <row r="127" spans="1:11" s="56" customFormat="1" ht="15.75">
      <c r="A127" s="69"/>
      <c r="B127" s="54"/>
      <c r="C127" s="54"/>
      <c r="D127" s="54"/>
      <c r="E127" s="54"/>
      <c r="F127" s="54"/>
      <c r="G127" s="54"/>
      <c r="H127" s="54"/>
      <c r="I127" s="54"/>
      <c r="J127" s="54"/>
      <c r="K127" s="70"/>
    </row>
    <row r="128" spans="1:11" s="56" customFormat="1" ht="15.75">
      <c r="A128" s="69"/>
      <c r="B128" s="54"/>
      <c r="C128" s="54"/>
      <c r="D128" s="54"/>
      <c r="E128" s="54"/>
      <c r="F128" s="54"/>
      <c r="G128" s="54"/>
      <c r="H128" s="54"/>
      <c r="I128" s="54"/>
      <c r="J128" s="54"/>
      <c r="K128" s="70"/>
    </row>
    <row r="129" spans="1:11" s="56" customFormat="1" ht="15.75">
      <c r="A129" s="69"/>
      <c r="B129" s="54"/>
      <c r="C129" s="54"/>
      <c r="D129" s="54"/>
      <c r="E129" s="54"/>
      <c r="F129" s="54"/>
      <c r="G129" s="54"/>
      <c r="H129" s="54"/>
      <c r="I129" s="54"/>
      <c r="J129" s="54"/>
      <c r="K129" s="70"/>
    </row>
    <row r="130" spans="1:11" s="56" customFormat="1" ht="15.75">
      <c r="A130" s="69"/>
      <c r="B130" s="54"/>
      <c r="C130" s="54"/>
      <c r="D130" s="54"/>
      <c r="E130" s="54"/>
      <c r="F130" s="54"/>
      <c r="G130" s="54"/>
      <c r="H130" s="54"/>
      <c r="I130" s="54"/>
      <c r="J130" s="54"/>
      <c r="K130" s="70"/>
    </row>
    <row r="131" spans="1:11" s="56" customFormat="1" ht="15.75">
      <c r="A131" s="69"/>
      <c r="B131" s="54"/>
      <c r="C131" s="54"/>
      <c r="D131" s="54"/>
      <c r="E131" s="54"/>
      <c r="F131" s="54"/>
      <c r="G131" s="54"/>
      <c r="H131" s="54"/>
      <c r="I131" s="54"/>
      <c r="J131" s="54"/>
      <c r="K131" s="70"/>
    </row>
    <row r="132" spans="1:11" s="56" customFormat="1" ht="15.75">
      <c r="A132" s="69"/>
      <c r="B132" s="54"/>
      <c r="C132" s="54"/>
      <c r="D132" s="54"/>
      <c r="E132" s="54"/>
      <c r="F132" s="54"/>
      <c r="G132" s="54"/>
      <c r="H132" s="54"/>
      <c r="I132" s="54"/>
      <c r="J132" s="54"/>
      <c r="K132" s="70"/>
    </row>
    <row r="133" spans="1:11" s="56" customFormat="1" ht="15.75">
      <c r="A133" s="69"/>
      <c r="B133" s="54"/>
      <c r="C133" s="54"/>
      <c r="D133" s="54"/>
      <c r="E133" s="54"/>
      <c r="F133" s="54"/>
      <c r="G133" s="54"/>
      <c r="H133" s="54"/>
      <c r="I133" s="54"/>
      <c r="J133" s="54"/>
      <c r="K133" s="70"/>
    </row>
    <row r="134" spans="1:11" s="56" customFormat="1" ht="15.75">
      <c r="A134" s="72"/>
      <c r="B134" s="52"/>
      <c r="C134" s="52"/>
      <c r="D134" s="52"/>
      <c r="E134" s="52"/>
      <c r="F134" s="52"/>
      <c r="G134" s="52"/>
      <c r="H134" s="52"/>
      <c r="I134" s="52"/>
      <c r="J134" s="52"/>
      <c r="K134" s="70"/>
    </row>
    <row r="135" spans="1:11" s="56" customFormat="1" ht="15.75">
      <c r="A135" s="7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s="56" customFormat="1" ht="19.5" customHeight="1">
      <c r="A136" s="69"/>
      <c r="B136" s="52"/>
      <c r="C136" s="52"/>
      <c r="D136" s="52"/>
      <c r="E136" s="52"/>
      <c r="F136" s="70"/>
      <c r="G136" s="70"/>
      <c r="H136" s="70"/>
      <c r="I136" s="70"/>
      <c r="J136" s="70"/>
      <c r="K136" s="70"/>
    </row>
    <row r="137" spans="1:11" s="56" customFormat="1" ht="15.75">
      <c r="A137" s="7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s="56" customFormat="1" ht="15.75">
      <c r="A138" s="7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s="56" customFormat="1" ht="15.75">
      <c r="A139" s="51"/>
      <c r="B139" s="54"/>
      <c r="C139" s="54"/>
      <c r="D139" s="54"/>
      <c r="E139" s="54"/>
      <c r="F139" s="52"/>
      <c r="G139" s="52"/>
      <c r="H139" s="52"/>
      <c r="I139" s="52"/>
      <c r="J139" s="52"/>
      <c r="K139" s="52"/>
    </row>
    <row r="140" spans="1:11" s="56" customFormat="1" ht="15.75">
      <c r="A140" s="69"/>
      <c r="B140" s="54"/>
      <c r="C140" s="54"/>
      <c r="D140" s="54"/>
      <c r="E140" s="54"/>
      <c r="F140" s="54"/>
      <c r="G140" s="54"/>
      <c r="H140" s="54"/>
      <c r="I140" s="54"/>
      <c r="J140" s="54"/>
      <c r="K140" s="70"/>
    </row>
    <row r="141" spans="1:11" s="56" customFormat="1" ht="15.75">
      <c r="A141" s="69"/>
      <c r="B141" s="54"/>
      <c r="C141" s="54"/>
      <c r="D141" s="54"/>
      <c r="E141" s="54"/>
      <c r="F141" s="54"/>
      <c r="G141" s="54"/>
      <c r="H141" s="54"/>
      <c r="I141" s="54"/>
      <c r="J141" s="54"/>
      <c r="K141" s="70"/>
    </row>
    <row r="142" spans="1:11" s="56" customFormat="1" ht="15.75">
      <c r="A142" s="69"/>
      <c r="B142" s="54"/>
      <c r="C142" s="54"/>
      <c r="D142" s="54"/>
      <c r="E142" s="54"/>
      <c r="F142" s="54"/>
      <c r="G142" s="54"/>
      <c r="H142" s="54"/>
      <c r="I142" s="54"/>
      <c r="J142" s="54"/>
      <c r="K142" s="70"/>
    </row>
    <row r="143" spans="1:11" s="56" customFormat="1" ht="15.75">
      <c r="A143" s="69"/>
      <c r="B143" s="54"/>
      <c r="C143" s="54"/>
      <c r="D143" s="54"/>
      <c r="E143" s="54"/>
      <c r="F143" s="54"/>
      <c r="G143" s="54"/>
      <c r="H143" s="54"/>
      <c r="I143" s="54"/>
      <c r="J143" s="54"/>
      <c r="K143" s="70"/>
    </row>
    <row r="144" spans="1:11" s="56" customFormat="1" ht="15.75">
      <c r="A144" s="73"/>
      <c r="B144" s="54"/>
      <c r="C144" s="54"/>
      <c r="D144" s="54"/>
      <c r="E144" s="54"/>
      <c r="F144" s="54"/>
      <c r="G144" s="54"/>
      <c r="H144" s="54"/>
      <c r="I144" s="54"/>
      <c r="J144" s="54"/>
      <c r="K144" s="70"/>
    </row>
    <row r="145" spans="1:11" s="56" customFormat="1" ht="15.75">
      <c r="A145" s="73"/>
      <c r="B145" s="54"/>
      <c r="C145" s="54"/>
      <c r="D145" s="54"/>
      <c r="E145" s="54"/>
      <c r="F145" s="54"/>
      <c r="G145" s="54"/>
      <c r="H145" s="54"/>
      <c r="I145" s="54"/>
      <c r="J145" s="54"/>
      <c r="K145" s="70"/>
    </row>
    <row r="146" spans="1:11" s="56" customFormat="1" ht="15.75">
      <c r="A146" s="74"/>
      <c r="B146" s="54"/>
      <c r="C146" s="54"/>
      <c r="D146" s="54"/>
      <c r="E146" s="54"/>
      <c r="F146" s="54"/>
      <c r="G146" s="54"/>
      <c r="H146" s="54"/>
      <c r="I146" s="54"/>
      <c r="J146" s="54"/>
      <c r="K146" s="70"/>
    </row>
    <row r="147" spans="1:11" s="56" customFormat="1" ht="15.75">
      <c r="A147" s="69"/>
      <c r="B147" s="52"/>
      <c r="C147" s="52"/>
      <c r="D147" s="52"/>
      <c r="E147" s="52"/>
      <c r="F147" s="70"/>
      <c r="G147" s="70"/>
      <c r="H147" s="70"/>
      <c r="I147" s="70"/>
      <c r="J147" s="70"/>
      <c r="K147" s="70"/>
    </row>
    <row r="148" spans="1:11" s="56" customFormat="1" ht="15.75">
      <c r="A148" s="75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s="56" customFormat="1" ht="15.75">
      <c r="A149" s="75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s="56" customFormat="1" ht="15.75">
      <c r="A150" s="75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s="56" customFormat="1" ht="15.75">
      <c r="A151" s="7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="56" customFormat="1" ht="12.75">
      <c r="A225" s="64"/>
    </row>
    <row r="226" s="56" customFormat="1" ht="12.75">
      <c r="A226" s="64"/>
    </row>
    <row r="227" s="56" customFormat="1" ht="12.75">
      <c r="A227" s="64"/>
    </row>
    <row r="228" s="56" customFormat="1" ht="12.75">
      <c r="A228" s="64"/>
    </row>
    <row r="229" s="56" customFormat="1" ht="12.75">
      <c r="A229" s="64"/>
    </row>
    <row r="230" s="56" customFormat="1" ht="12.75">
      <c r="A230" s="64"/>
    </row>
    <row r="231" s="56" customFormat="1" ht="12.75">
      <c r="A231" s="64"/>
    </row>
    <row r="232" spans="1:11" ht="12.75">
      <c r="A232" s="3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3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3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3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3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3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3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3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3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3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3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3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3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3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3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3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3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3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3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3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3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3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3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3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3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3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3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3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3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3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3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3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3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3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3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3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s="3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2.75">
      <c r="A270" s="3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3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2.75">
      <c r="A272" s="3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2.75">
      <c r="A273" s="3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3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2.75">
      <c r="A275" s="3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3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3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3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3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3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3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2.75">
      <c r="A282" s="3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3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2.75">
      <c r="A284" s="3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2.75">
      <c r="A285" s="3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3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2.75">
      <c r="A287" s="3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s="3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3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3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3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3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2.75">
      <c r="A293" s="3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3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3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3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3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3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3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3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3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3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3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3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2.75">
      <c r="A305" s="3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3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3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3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3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3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3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3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3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3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3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3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2.75">
      <c r="A317" s="3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2.75">
      <c r="A318" s="3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2.75">
      <c r="A319" s="3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2.75">
      <c r="A320" s="3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3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2.75">
      <c r="A322" s="3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2.75">
      <c r="A323" s="3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2.75">
      <c r="A324" s="3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3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3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>
      <c r="A327" s="3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2.75">
      <c r="A328" s="3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>
      <c r="A329" s="3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3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3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2.75">
      <c r="A332" s="3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2.75">
      <c r="A333" s="3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2.75">
      <c r="A334" s="3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2.75">
      <c r="A335" s="3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3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2.75">
      <c r="A337" s="3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2.75">
      <c r="A338" s="3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2.75">
      <c r="A339" s="3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3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3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2.75">
      <c r="A342" s="3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2.75">
      <c r="A343" s="3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2.75">
      <c r="A344" s="3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3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3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3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3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3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3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3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2.75">
      <c r="A352" s="3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2.75">
      <c r="A353" s="3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2.75">
      <c r="A354" s="3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3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3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2.75">
      <c r="A357" s="3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2.75">
      <c r="A358" s="3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2.75">
      <c r="A359" s="3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2.75">
      <c r="A360" s="3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3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3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2.75">
      <c r="A363" s="3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2.75">
      <c r="A364" s="3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2.75">
      <c r="A365" s="3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3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2.75">
      <c r="A367" s="3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3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2.75">
      <c r="A369" s="3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3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3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2.75">
      <c r="A372" s="3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2.75">
      <c r="A373" s="3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2.75">
      <c r="A374" s="3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2.75">
      <c r="A375" s="3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3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2.75">
      <c r="A377" s="3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2.75">
      <c r="A378" s="3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2.75">
      <c r="A379" s="3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2.75">
      <c r="A380" s="3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3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2.75">
      <c r="A382" s="3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2.75">
      <c r="A383" s="3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2.75">
      <c r="A384" s="3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3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3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2.75">
      <c r="A387" s="3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2.75">
      <c r="A388" s="3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2.75">
      <c r="A389" s="3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2.75">
      <c r="A390" s="3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3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2.75">
      <c r="A392" s="3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2.75">
      <c r="A393" s="3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2.75">
      <c r="A394" s="3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2.75">
      <c r="A395" s="3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3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2.75">
      <c r="A397" s="3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2.75">
      <c r="A398" s="3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2.75">
      <c r="A399" s="3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3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3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2.75">
      <c r="A402" s="3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2.75">
      <c r="A403" s="3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2.75">
      <c r="A404" s="3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2.75">
      <c r="A405" s="3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3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2.75">
      <c r="A407" s="3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2.75">
      <c r="A408" s="3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2.75">
      <c r="A409" s="3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2.75">
      <c r="A410" s="3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3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2.75">
      <c r="A412" s="3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2.75">
      <c r="A413" s="3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2.75">
      <c r="A414" s="3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3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3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2.75">
      <c r="A417" s="3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2.75">
      <c r="A418" s="3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2.75">
      <c r="A419" s="3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2.75">
      <c r="A420" s="3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3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2.75">
      <c r="A422" s="3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2.75">
      <c r="A423" s="3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2.75">
      <c r="A424" s="3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2.75">
      <c r="A425" s="3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3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2.75">
      <c r="A427" s="3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2.75">
      <c r="A428" s="3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2.75">
      <c r="A429" s="3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3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3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2.75">
      <c r="A432" s="3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2.75">
      <c r="A433" s="3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2.75">
      <c r="A434" s="3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2.75">
      <c r="A435" s="3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3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2.75">
      <c r="A437" s="3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2.75">
      <c r="A438" s="3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2.75">
      <c r="A439" s="3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2.75">
      <c r="A440" s="3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3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2.75">
      <c r="A442" s="3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2.75">
      <c r="A443" s="3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2.75">
      <c r="A444" s="3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3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3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2.75">
      <c r="A447" s="3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2.75">
      <c r="A448" s="3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2.75">
      <c r="A449" s="3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2.75">
      <c r="A450" s="3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3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2.75">
      <c r="A452" s="3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2.75">
      <c r="A453" s="3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2.75">
      <c r="A454" s="3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2.75">
      <c r="A455" s="3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3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2.75">
      <c r="A457" s="3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3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2.75">
      <c r="A459" s="3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3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3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2.75">
      <c r="A462" s="3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3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2.75">
      <c r="A464" s="3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2.75">
      <c r="A465" s="3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3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2.75">
      <c r="A467" s="3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2.75">
      <c r="A468" s="3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2.75">
      <c r="A469" s="3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2.75">
      <c r="A470" s="3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3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2.75">
      <c r="A472" s="3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2.75">
      <c r="A473" s="3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2.75">
      <c r="A474" s="3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3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3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2.75">
      <c r="A477" s="3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2.75">
      <c r="A478" s="3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2.75">
      <c r="A479" s="3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2.75">
      <c r="A480" s="3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3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2.75">
      <c r="A482" s="3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2.75">
      <c r="A483" s="3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2.75">
      <c r="A484" s="3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2.75">
      <c r="A485" s="3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3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2.75">
      <c r="A487" s="3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2.75">
      <c r="A488" s="3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2.75">
      <c r="A489" s="3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3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3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2.75">
      <c r="A492" s="3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2.75">
      <c r="A493" s="3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2.75">
      <c r="A494" s="3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2.75">
      <c r="A495" s="3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3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2.75">
      <c r="A497" s="3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2.75">
      <c r="A498" s="3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2.75">
      <c r="A499" s="3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2.75">
      <c r="A500" s="3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3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2.75">
      <c r="A502" s="3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2.75">
      <c r="A503" s="3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2.75">
      <c r="A504" s="3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3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2.75">
      <c r="A506" s="3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2.75">
      <c r="A507" s="3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2.75">
      <c r="A508" s="3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2.75">
      <c r="A509" s="3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2.75">
      <c r="A510" s="3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2.75">
      <c r="A511" s="3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2.75">
      <c r="A512" s="3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2.75">
      <c r="A513" s="3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2.75">
      <c r="A514" s="3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2.75">
      <c r="A515" s="3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3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3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2.75">
      <c r="A518" s="3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2.75">
      <c r="A519" s="3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3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2.75">
      <c r="A521" s="3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2.75">
      <c r="A522" s="3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2.75">
      <c r="A523" s="3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2.75">
      <c r="A524" s="3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2.75">
      <c r="A525" s="3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2.75">
      <c r="A526" s="3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2.75">
      <c r="A527" s="3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2.75">
      <c r="A528" s="3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2.75">
      <c r="A529" s="3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3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3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3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3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3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3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3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3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3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3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3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3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3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3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3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3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3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3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3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3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3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3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3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3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3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2.75">
      <c r="A555" s="3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2.75">
      <c r="A556" s="3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2.75">
      <c r="A557" s="3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2.75">
      <c r="A558" s="3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2.75">
      <c r="A559" s="3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2.75">
      <c r="A560" s="3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2.75">
      <c r="A561" s="3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2.75">
      <c r="A562" s="3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2.75">
      <c r="A563" s="3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2.75">
      <c r="A564" s="3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3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2.75">
      <c r="A566" s="3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2.75">
      <c r="A567" s="3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2.75">
      <c r="A568" s="3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2.75">
      <c r="A569" s="3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2.75">
      <c r="A570" s="3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2.75">
      <c r="A571" s="3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3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3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2.75">
      <c r="A574" s="3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2.75">
      <c r="A575" s="3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2.75">
      <c r="A576" s="3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2.75">
      <c r="A577" s="3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2.75">
      <c r="A578" s="3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2.75">
      <c r="A579" s="3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3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2.75">
      <c r="A581" s="3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2.75">
      <c r="A582" s="3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2.75">
      <c r="A583" s="3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2.75">
      <c r="A584" s="3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2.75">
      <c r="A585" s="3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2.75">
      <c r="A586" s="3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2.75">
      <c r="A587" s="3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2.75">
      <c r="A588" s="3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2.75">
      <c r="A589" s="3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2.75">
      <c r="A590" s="3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2.75">
      <c r="A591" s="3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2.75">
      <c r="A592" s="3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2.75">
      <c r="A593" s="3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2.75">
      <c r="A594" s="3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3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2.75">
      <c r="A596" s="3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2.75">
      <c r="A597" s="3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2.75">
      <c r="A598" s="3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2.75">
      <c r="A599" s="3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2.75">
      <c r="A600" s="3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2.75">
      <c r="A601" s="3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2.75">
      <c r="A602" s="3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2.75">
      <c r="A603" s="3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2.75">
      <c r="A604" s="3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2.75">
      <c r="A605" s="3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2.75">
      <c r="A606" s="3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2.75">
      <c r="A607" s="3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2.75">
      <c r="A608" s="3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2.75">
      <c r="A609" s="3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3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2.75">
      <c r="A611" s="3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2.75">
      <c r="A612" s="3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2.75">
      <c r="A613" s="3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2.75">
      <c r="A614" s="3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2.75">
      <c r="A615" s="3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2.75">
      <c r="A616" s="3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2.75">
      <c r="A617" s="3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2.75">
      <c r="A618" s="3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2.75">
      <c r="A619" s="3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2.75">
      <c r="A620" s="3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2.75">
      <c r="A621" s="3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2.75">
      <c r="A622" s="3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2.75">
      <c r="A623" s="3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2.75">
      <c r="A624" s="3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3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2.75">
      <c r="A626" s="3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2.75">
      <c r="A627" s="3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3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3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2.75">
      <c r="A630" s="3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2.75">
      <c r="A631" s="3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2.75">
      <c r="A632" s="3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2.75">
      <c r="A633" s="3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2.75">
      <c r="A634" s="3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2.75">
      <c r="A635" s="3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2.75">
      <c r="A636" s="3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2.75">
      <c r="A637" s="3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2.75">
      <c r="A638" s="3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2.75">
      <c r="A639" s="3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3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2.75">
      <c r="A641" s="3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2.75">
      <c r="A642" s="3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2.75">
      <c r="A643" s="3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2.75">
      <c r="A644" s="3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2.75">
      <c r="A645" s="3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2.75">
      <c r="A646" s="3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2.75">
      <c r="A647" s="3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2.75">
      <c r="A648" s="3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2.75">
      <c r="A649" s="3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2.75">
      <c r="A650" s="3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2.75">
      <c r="A651" s="3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2.75">
      <c r="A652" s="3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2.75">
      <c r="A653" s="3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2.75">
      <c r="A654" s="3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3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2.75">
      <c r="A656" s="3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2.75">
      <c r="A657" s="3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2.75">
      <c r="A658" s="3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2.75">
      <c r="A659" s="3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2.75">
      <c r="A660" s="3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2.75">
      <c r="A661" s="3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2.75">
      <c r="A662" s="3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2.75">
      <c r="A663" s="3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2.75">
      <c r="A664" s="3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2.75">
      <c r="A665" s="3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2.75">
      <c r="A666" s="3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2.75">
      <c r="A667" s="3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2.75">
      <c r="A668" s="3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2.75">
      <c r="A669" s="3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3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2.75">
      <c r="A671" s="3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2.75">
      <c r="A672" s="3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2.75">
      <c r="A673" s="3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2.75">
      <c r="A674" s="3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2.75">
      <c r="A675" s="3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2.75">
      <c r="A676" s="3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2.75">
      <c r="A677" s="3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2.75">
      <c r="A678" s="3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2.75">
      <c r="A679" s="3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2.75">
      <c r="A680" s="3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2.75">
      <c r="A681" s="3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2.75">
      <c r="A682" s="3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2.75">
      <c r="A683" s="3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3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3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2.75">
      <c r="A686" s="3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2.75">
      <c r="A687" s="3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2.75">
      <c r="A688" s="3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2.75">
      <c r="A689" s="3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2.75">
      <c r="A690" s="3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2.75">
      <c r="A691" s="3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2.75">
      <c r="A692" s="3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2.75">
      <c r="A693" s="3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2.75">
      <c r="A694" s="3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2.75">
      <c r="A695" s="3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2.75">
      <c r="A696" s="3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2.75">
      <c r="A697" s="3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2.75">
      <c r="A698" s="3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2.75">
      <c r="A699" s="3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3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2.75">
      <c r="A701" s="3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2.75">
      <c r="A702" s="3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2.75">
      <c r="A703" s="3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2.75">
      <c r="A704" s="3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2.75">
      <c r="A705" s="3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2.75">
      <c r="A706" s="3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2.75">
      <c r="A707" s="3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2.75">
      <c r="A708" s="3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2.75">
      <c r="A709" s="3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2.75">
      <c r="A710" s="3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2.75">
      <c r="A711" s="3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2.75">
      <c r="A712" s="3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2.75">
      <c r="A713" s="3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2.75">
      <c r="A714" s="3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3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2.75">
      <c r="A716" s="3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2.75">
      <c r="A717" s="3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2.75">
      <c r="A718" s="3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2.75">
      <c r="A719" s="3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2.75">
      <c r="A720" s="3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2.75">
      <c r="A721" s="3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2.75">
      <c r="A722" s="3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2.75">
      <c r="A723" s="3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2.75">
      <c r="A724" s="3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2.75">
      <c r="A725" s="3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2.75">
      <c r="A726" s="3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2.75">
      <c r="A727" s="3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2.75">
      <c r="A728" s="3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2.75">
      <c r="A729" s="3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3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2.75">
      <c r="A731" s="3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2.75">
      <c r="A732" s="3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2.75">
      <c r="A733" s="3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2.75">
      <c r="A734" s="3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2.75">
      <c r="A735" s="3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2.75">
      <c r="A736" s="3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2.75">
      <c r="A737" s="3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2.75">
      <c r="A738" s="3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2.75">
      <c r="A739" s="3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2.75">
      <c r="A740" s="3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2.75">
      <c r="A741" s="3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2.75">
      <c r="A742" s="3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2.75">
      <c r="A743" s="3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2.75">
      <c r="A744" s="3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3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2.75">
      <c r="A746" s="3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2.75">
      <c r="A747" s="3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2.75">
      <c r="A748" s="3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2.75">
      <c r="A749" s="3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2.75">
      <c r="A750" s="3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2.75">
      <c r="A751" s="3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2.75">
      <c r="A752" s="3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2.75">
      <c r="A753" s="3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2.75">
      <c r="A754" s="3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2.75">
      <c r="A755" s="3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2.75">
      <c r="A756" s="3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2.75">
      <c r="A757" s="3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2.75">
      <c r="A758" s="3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2.75">
      <c r="A759" s="3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3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2.75">
      <c r="A761" s="3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2.75">
      <c r="A762" s="3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2.75">
      <c r="A763" s="3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2.75">
      <c r="A764" s="3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2.75">
      <c r="A765" s="3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2.75">
      <c r="A766" s="3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2.75">
      <c r="A767" s="3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2.75">
      <c r="A768" s="3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2.75">
      <c r="A769" s="3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2.75">
      <c r="A770" s="3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2.75">
      <c r="A771" s="3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2.75">
      <c r="A772" s="3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2.75">
      <c r="A773" s="3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2.75">
      <c r="A774" s="3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3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2.75">
      <c r="A776" s="3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2.75">
      <c r="A777" s="3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2.75">
      <c r="A778" s="3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2.75">
      <c r="A779" s="3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2.75">
      <c r="A780" s="3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2.75">
      <c r="A781" s="3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2.75">
      <c r="A782" s="3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2.75">
      <c r="A783" s="3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2.75">
      <c r="A784" s="3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2.75">
      <c r="A785" s="3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2.75">
      <c r="A786" s="3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2.75">
      <c r="A787" s="3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2.75">
      <c r="A788" s="3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2.75">
      <c r="A789" s="3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3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2.75">
      <c r="A791" s="3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2.75">
      <c r="A792" s="3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2.75">
      <c r="A793" s="3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2.75">
      <c r="A794" s="3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2.75">
      <c r="A795" s="3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2.75">
      <c r="A796" s="3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2.75">
      <c r="A797" s="3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2.75">
      <c r="A798" s="3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2.75">
      <c r="A799" s="3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2.75">
      <c r="A800" s="3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2.75">
      <c r="A801" s="3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2.75">
      <c r="A802" s="3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2.75">
      <c r="A803" s="3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2.75">
      <c r="A804" s="3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3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2.75">
      <c r="A806" s="3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2.75">
      <c r="A807" s="3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2.75">
      <c r="A808" s="3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2.75">
      <c r="A809" s="3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2.75">
      <c r="A810" s="3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2.75">
      <c r="A811" s="3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2.75">
      <c r="A812" s="3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2.75">
      <c r="A813" s="3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2.75">
      <c r="A814" s="3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2.75">
      <c r="A815" s="3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2.75">
      <c r="A816" s="3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2.75">
      <c r="A817" s="3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2.75">
      <c r="A818" s="3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2.75">
      <c r="A819" s="3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3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2.75">
      <c r="A821" s="3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2.75">
      <c r="A822" s="3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2.75">
      <c r="A823" s="3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2.75">
      <c r="A824" s="3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2.75">
      <c r="A825" s="3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2.75">
      <c r="A826" s="3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2.75">
      <c r="A827" s="3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2.75">
      <c r="A828" s="3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2.75">
      <c r="A829" s="3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2.75">
      <c r="A830" s="3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2.75">
      <c r="A831" s="3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2.75">
      <c r="A832" s="3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2.75">
      <c r="A833" s="3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2.75">
      <c r="A834" s="3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3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2.75">
      <c r="A836" s="3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2.75">
      <c r="A837" s="3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2.75">
      <c r="A838" s="3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2.75">
      <c r="A839" s="3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2.75">
      <c r="A840" s="3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2.75">
      <c r="A841" s="3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2.75">
      <c r="A842" s="3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2.75">
      <c r="A843" s="3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2.75">
      <c r="A844" s="3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2.75">
      <c r="A845" s="3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2.75">
      <c r="A846" s="3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2.75">
      <c r="A847" s="3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2.75">
      <c r="A848" s="3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2.75">
      <c r="A849" s="3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3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2.75">
      <c r="A851" s="3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2.75">
      <c r="A852" s="3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2.75">
      <c r="A853" s="3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2.75">
      <c r="A854" s="3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2.75">
      <c r="A855" s="3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2.75">
      <c r="A856" s="3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2.75">
      <c r="A857" s="3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2.75">
      <c r="A858" s="3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2.75">
      <c r="A859" s="3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2.75">
      <c r="A860" s="3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2.75">
      <c r="A861" s="3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2.75">
      <c r="A862" s="3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2.75">
      <c r="A863" s="3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2.75">
      <c r="A864" s="3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3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2.75">
      <c r="A866" s="3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2.75">
      <c r="A867" s="3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2.75">
      <c r="A868" s="3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2.75">
      <c r="A869" s="3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2.75">
      <c r="A870" s="3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2.75">
      <c r="A871" s="3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2.75">
      <c r="A872" s="3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2.75">
      <c r="A873" s="3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2.75">
      <c r="A874" s="3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2.75">
      <c r="A875" s="3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2.75">
      <c r="A876" s="3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2.75">
      <c r="A877" s="3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2.75">
      <c r="A878" s="3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2.75">
      <c r="A879" s="3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3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2.75">
      <c r="A881" s="3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2.75">
      <c r="A882" s="3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2.75">
      <c r="A883" s="3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2.75">
      <c r="A884" s="3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2.75">
      <c r="A885" s="3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2.75">
      <c r="A886" s="3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2.75">
      <c r="A887" s="3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2.75">
      <c r="A888" s="3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2.75">
      <c r="A889" s="3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2.75">
      <c r="A890" s="3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2.75">
      <c r="A891" s="3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2.75">
      <c r="A892" s="3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2.75">
      <c r="A893" s="3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2.75">
      <c r="A894" s="3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3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2.75">
      <c r="A896" s="3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2.75">
      <c r="A897" s="3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2.75">
      <c r="A898" s="3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2.75">
      <c r="A899" s="3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2.75">
      <c r="A900" s="3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2.75">
      <c r="A901" s="3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2.75">
      <c r="A902" s="3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2.75">
      <c r="A903" s="3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2.75">
      <c r="A904" s="3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2.75">
      <c r="A905" s="3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2.75">
      <c r="A906" s="3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2.75">
      <c r="A907" s="3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2.75">
      <c r="A908" s="3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2.75">
      <c r="A909" s="3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3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2.75">
      <c r="A911" s="3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2.75">
      <c r="A912" s="3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2.75">
      <c r="A913" s="3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2.75">
      <c r="A914" s="3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2.75">
      <c r="A915" s="3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2.75">
      <c r="A916" s="3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2.75">
      <c r="A917" s="3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2.75">
      <c r="A918" s="3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2.75">
      <c r="A919" s="3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2.75">
      <c r="A920" s="3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2.75">
      <c r="A921" s="3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2.75">
      <c r="A922" s="3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2.75">
      <c r="A923" s="3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2.75">
      <c r="A924" s="3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3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2.75">
      <c r="A926" s="3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2.75">
      <c r="A927" s="3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2.75">
      <c r="A928" s="3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2.75">
      <c r="A929" s="3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2.75">
      <c r="A930" s="3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2.75">
      <c r="A931" s="3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2.75">
      <c r="A932" s="3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2.75">
      <c r="A933" s="3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2.75">
      <c r="A934" s="3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2.75">
      <c r="A935" s="3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2.75">
      <c r="A936" s="3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2.75">
      <c r="A937" s="3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2.75">
      <c r="A938" s="3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2.75">
      <c r="A939" s="3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3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2.75">
      <c r="A941" s="3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2.75">
      <c r="A942" s="3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2.75">
      <c r="A943" s="3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2.75">
      <c r="A944" s="3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2.75">
      <c r="A945" s="3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2.75">
      <c r="A946" s="3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2.75">
      <c r="A947" s="3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2.75">
      <c r="A948" s="3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2.75">
      <c r="A949" s="3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2.75">
      <c r="A950" s="3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2.75">
      <c r="A951" s="3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2.75">
      <c r="A952" s="3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2.75">
      <c r="A953" s="3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2.75">
      <c r="A954" s="3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3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2.75">
      <c r="A956" s="3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2.75">
      <c r="A957" s="3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2.75">
      <c r="A958" s="3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2.75">
      <c r="A959" s="3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2.75">
      <c r="A960" s="3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2.75">
      <c r="A961" s="3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2.75">
      <c r="A962" s="3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2.75">
      <c r="A963" s="3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2.75">
      <c r="A964" s="3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2.75">
      <c r="A965" s="3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2.75">
      <c r="A966" s="3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2.75">
      <c r="A967" s="3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2.75">
      <c r="A968" s="3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2.75">
      <c r="A969" s="3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3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2.75">
      <c r="A971" s="3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2.75">
      <c r="A972" s="3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2.75">
      <c r="A973" s="3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2.75">
      <c r="A974" s="3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2.75">
      <c r="A975" s="3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2.75">
      <c r="A976" s="3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2.75">
      <c r="A977" s="3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2.75">
      <c r="A978" s="3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2.75">
      <c r="A979" s="3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2.75">
      <c r="A980" s="3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2.75">
      <c r="A981" s="3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2.75">
      <c r="A982" s="3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2.75">
      <c r="A983" s="3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2.75">
      <c r="A984" s="3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3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2.75">
      <c r="A986" s="3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2.75">
      <c r="A987" s="3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2.75">
      <c r="A988" s="3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2.75">
      <c r="A989" s="3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2.75">
      <c r="A990" s="3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2.75">
      <c r="A991" s="3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2.75">
      <c r="A992" s="3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2.75">
      <c r="A993" s="3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2.75">
      <c r="A994" s="3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2.75">
      <c r="A995" s="3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2.75">
      <c r="A996" s="3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2.75">
      <c r="A997" s="3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2.75">
      <c r="A998" s="3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2.75">
      <c r="A999" s="3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3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2.75">
      <c r="A1001" s="3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2.75">
      <c r="A1002" s="3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2.75">
      <c r="A1003" s="3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2.75">
      <c r="A1004" s="3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2.75">
      <c r="A1005" s="3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2.75">
      <c r="A1006" s="3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2.75">
      <c r="A1007" s="3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2.75">
      <c r="A1008" s="3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2.75">
      <c r="A1009" s="3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2.75">
      <c r="A1010" s="3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2.75">
      <c r="A1011" s="3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2.75">
      <c r="A1012" s="3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2.75">
      <c r="A1013" s="3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2.75">
      <c r="A1014" s="3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3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2.75">
      <c r="A1016" s="3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</sheetData>
  <sheetProtection/>
  <mergeCells count="90">
    <mergeCell ref="A54:D54"/>
    <mergeCell ref="C49:D49"/>
    <mergeCell ref="C50:D50"/>
    <mergeCell ref="C44:D44"/>
    <mergeCell ref="C45:D45"/>
    <mergeCell ref="C46:D46"/>
    <mergeCell ref="C48:D48"/>
    <mergeCell ref="C47:D47"/>
    <mergeCell ref="A38:A39"/>
    <mergeCell ref="C41:D41"/>
    <mergeCell ref="F41:H41"/>
    <mergeCell ref="B38:B39"/>
    <mergeCell ref="C38:D39"/>
    <mergeCell ref="C40:D40"/>
    <mergeCell ref="F43:H43"/>
    <mergeCell ref="C43:D43"/>
    <mergeCell ref="F44:H44"/>
    <mergeCell ref="F45:H45"/>
    <mergeCell ref="C30:D30"/>
    <mergeCell ref="F42:H42"/>
    <mergeCell ref="C31:D31"/>
    <mergeCell ref="C32:D32"/>
    <mergeCell ref="C42:D42"/>
    <mergeCell ref="C22:D22"/>
    <mergeCell ref="C25:D25"/>
    <mergeCell ref="B13:B14"/>
    <mergeCell ref="C20:D20"/>
    <mergeCell ref="C23:D23"/>
    <mergeCell ref="C24:D24"/>
    <mergeCell ref="C21:D21"/>
    <mergeCell ref="C27:D27"/>
    <mergeCell ref="C28:D28"/>
    <mergeCell ref="C33:D33"/>
    <mergeCell ref="C34:D34"/>
    <mergeCell ref="F40:H40"/>
    <mergeCell ref="I40:J40"/>
    <mergeCell ref="J34:K34"/>
    <mergeCell ref="J30:K30"/>
    <mergeCell ref="J31:K31"/>
    <mergeCell ref="J32:K32"/>
    <mergeCell ref="F48:H48"/>
    <mergeCell ref="I48:J48"/>
    <mergeCell ref="F47:H47"/>
    <mergeCell ref="F46:H46"/>
    <mergeCell ref="C29:D29"/>
    <mergeCell ref="J21:K21"/>
    <mergeCell ref="C26:D26"/>
    <mergeCell ref="J22:K22"/>
    <mergeCell ref="J23:K23"/>
    <mergeCell ref="J27:K27"/>
    <mergeCell ref="J20:K20"/>
    <mergeCell ref="F49:H49"/>
    <mergeCell ref="F50:H50"/>
    <mergeCell ref="I47:J47"/>
    <mergeCell ref="I39:J39"/>
    <mergeCell ref="I42:J42"/>
    <mergeCell ref="I43:J43"/>
    <mergeCell ref="I44:J44"/>
    <mergeCell ref="F38:H39"/>
    <mergeCell ref="I49:J49"/>
    <mergeCell ref="I50:J50"/>
    <mergeCell ref="I38:K38"/>
    <mergeCell ref="I45:J45"/>
    <mergeCell ref="I46:J46"/>
    <mergeCell ref="I41:J41"/>
    <mergeCell ref="J24:K24"/>
    <mergeCell ref="J25:K25"/>
    <mergeCell ref="J26:K26"/>
    <mergeCell ref="J28:K28"/>
    <mergeCell ref="J29:K29"/>
    <mergeCell ref="A13:A14"/>
    <mergeCell ref="J14:K14"/>
    <mergeCell ref="C18:D18"/>
    <mergeCell ref="J19:K19"/>
    <mergeCell ref="J15:K15"/>
    <mergeCell ref="C16:D16"/>
    <mergeCell ref="J17:K17"/>
    <mergeCell ref="J18:K18"/>
    <mergeCell ref="C15:D15"/>
    <mergeCell ref="C19:D19"/>
    <mergeCell ref="J33:K33"/>
    <mergeCell ref="A7:K7"/>
    <mergeCell ref="A8:K8"/>
    <mergeCell ref="A9:K9"/>
    <mergeCell ref="C17:D17"/>
    <mergeCell ref="C13:H13"/>
    <mergeCell ref="C14:D14"/>
    <mergeCell ref="H10:J10"/>
    <mergeCell ref="I13:K13"/>
    <mergeCell ref="J16:K16"/>
  </mergeCells>
  <printOptions/>
  <pageMargins left="0.11811023622047245" right="0.07874015748031496" top="0.35433070866141736" bottom="0.3937007874015748" header="0.2362204724409449" footer="0.2362204724409449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09"/>
  <sheetViews>
    <sheetView showZeros="0" zoomScale="75" zoomScaleNormal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12.625" style="1" customWidth="1"/>
    <col min="4" max="4" width="2.00390625" style="1" hidden="1" customWidth="1"/>
    <col min="5" max="5" width="12.625" style="1" customWidth="1"/>
    <col min="6" max="6" width="3.00390625" style="1" hidden="1" customWidth="1"/>
    <col min="7" max="7" width="13.25390625" style="1" customWidth="1"/>
    <col min="8" max="8" width="14.125" style="1" customWidth="1"/>
    <col min="9" max="16384" width="9.125" style="15" customWidth="1"/>
  </cols>
  <sheetData>
    <row r="1" spans="1:12" s="20" customFormat="1" ht="16.5" customHeight="1">
      <c r="A1" s="619" t="s">
        <v>12</v>
      </c>
      <c r="B1" s="619"/>
      <c r="C1" s="619"/>
      <c r="D1" s="619"/>
      <c r="E1" s="619"/>
      <c r="F1" s="619"/>
      <c r="G1" s="619"/>
      <c r="H1" s="619"/>
      <c r="I1" s="18"/>
      <c r="J1" s="18"/>
      <c r="K1" s="18"/>
      <c r="L1" s="18"/>
    </row>
    <row r="2" spans="1:12" s="20" customFormat="1" ht="17.25" customHeight="1">
      <c r="A2" s="619" t="s">
        <v>90</v>
      </c>
      <c r="B2" s="619"/>
      <c r="C2" s="619"/>
      <c r="D2" s="619"/>
      <c r="E2" s="619"/>
      <c r="F2" s="619"/>
      <c r="G2" s="619"/>
      <c r="H2" s="619"/>
      <c r="I2" s="18"/>
      <c r="J2" s="18"/>
      <c r="K2" s="18"/>
      <c r="L2" s="18"/>
    </row>
    <row r="3" spans="1:12" ht="13.5" customHeight="1">
      <c r="A3" s="620" t="s">
        <v>27</v>
      </c>
      <c r="B3" s="620"/>
      <c r="C3" s="620"/>
      <c r="D3" s="620"/>
      <c r="E3" s="620"/>
      <c r="F3" s="620"/>
      <c r="G3" s="620"/>
      <c r="H3" s="620"/>
      <c r="I3" s="14"/>
      <c r="J3" s="14"/>
      <c r="K3" s="14"/>
      <c r="L3" s="14"/>
    </row>
    <row r="4" spans="1:12" ht="15.75" customHeight="1">
      <c r="A4" s="621" t="s">
        <v>13</v>
      </c>
      <c r="B4" s="621"/>
      <c r="C4" s="621"/>
      <c r="D4" s="621"/>
      <c r="E4" s="621"/>
      <c r="F4" s="621"/>
      <c r="G4" s="621"/>
      <c r="H4" s="621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42"/>
      <c r="H5" s="25" t="s">
        <v>10</v>
      </c>
      <c r="I5" s="14"/>
      <c r="J5" s="14"/>
      <c r="K5" s="14"/>
      <c r="L5" s="14"/>
    </row>
    <row r="6" spans="1:12" s="20" customFormat="1" ht="18" customHeight="1">
      <c r="A6" s="522" t="s">
        <v>0</v>
      </c>
      <c r="B6" s="519" t="s">
        <v>89</v>
      </c>
      <c r="C6" s="519" t="s">
        <v>59</v>
      </c>
      <c r="D6" s="519"/>
      <c r="E6" s="519"/>
      <c r="F6" s="50"/>
      <c r="G6" s="519" t="s">
        <v>16</v>
      </c>
      <c r="H6" s="520"/>
      <c r="I6" s="18"/>
      <c r="J6" s="18"/>
      <c r="K6" s="18"/>
      <c r="L6" s="18"/>
    </row>
    <row r="7" spans="1:12" s="20" customFormat="1" ht="48.75" customHeight="1" thickBot="1">
      <c r="A7" s="523"/>
      <c r="B7" s="517"/>
      <c r="C7" s="48" t="s">
        <v>46</v>
      </c>
      <c r="D7" s="48" t="s">
        <v>23</v>
      </c>
      <c r="E7" s="48" t="s">
        <v>45</v>
      </c>
      <c r="F7" s="48" t="s">
        <v>24</v>
      </c>
      <c r="G7" s="48" t="s">
        <v>41</v>
      </c>
      <c r="H7" s="47" t="s">
        <v>60</v>
      </c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">
        <v>26029</v>
      </c>
      <c r="D8" s="2">
        <v>1710.8</v>
      </c>
      <c r="E8" s="2">
        <v>25227.5</v>
      </c>
      <c r="F8" s="2">
        <v>2094.5</v>
      </c>
      <c r="G8" s="2">
        <f>E8/B8*100</f>
        <v>71.79733102618032</v>
      </c>
      <c r="H8" s="34">
        <f>E8/C8*100</f>
        <v>96.92074224902993</v>
      </c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3">
        <v>210</v>
      </c>
      <c r="D9" s="3"/>
      <c r="E9" s="3">
        <v>377.7</v>
      </c>
      <c r="F9" s="3"/>
      <c r="G9" s="2">
        <f aca="true" t="shared" si="0" ref="G9:G28">E9/B9*100</f>
        <v>159.36708860759495</v>
      </c>
      <c r="H9" s="34">
        <f aca="true" t="shared" si="1" ref="H9:H28">E9/C9*100</f>
        <v>179.85714285714286</v>
      </c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3">
        <v>5080</v>
      </c>
      <c r="D10" s="3">
        <v>673</v>
      </c>
      <c r="E10" s="3">
        <v>4766.3</v>
      </c>
      <c r="F10" s="3">
        <v>488.2</v>
      </c>
      <c r="G10" s="2">
        <f t="shared" si="0"/>
        <v>71.14623915931514</v>
      </c>
      <c r="H10" s="34">
        <f t="shared" si="1"/>
        <v>93.82480314960631</v>
      </c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3">
        <v>2.5</v>
      </c>
      <c r="D11" s="3"/>
      <c r="E11" s="3">
        <v>6.5</v>
      </c>
      <c r="F11" s="3"/>
      <c r="G11" s="2">
        <f t="shared" si="0"/>
        <v>162.5</v>
      </c>
      <c r="H11" s="34">
        <f t="shared" si="1"/>
        <v>260</v>
      </c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3">
        <v>90.3</v>
      </c>
      <c r="D12" s="4">
        <v>20</v>
      </c>
      <c r="E12" s="3">
        <v>59.7</v>
      </c>
      <c r="F12" s="3">
        <v>6.5</v>
      </c>
      <c r="G12" s="2">
        <f t="shared" si="0"/>
        <v>45.92307692307693</v>
      </c>
      <c r="H12" s="34">
        <f t="shared" si="1"/>
        <v>66.11295681063123</v>
      </c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3">
        <v>580</v>
      </c>
      <c r="D13" s="3"/>
      <c r="E13" s="3">
        <v>605.5</v>
      </c>
      <c r="F13" s="3"/>
      <c r="G13" s="2">
        <f t="shared" si="0"/>
        <v>75.03097893432465</v>
      </c>
      <c r="H13" s="34">
        <f t="shared" si="1"/>
        <v>104.39655172413794</v>
      </c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">
        <v>73.7</v>
      </c>
      <c r="D14" s="6">
        <v>14</v>
      </c>
      <c r="E14" s="3">
        <v>75.3</v>
      </c>
      <c r="F14" s="3">
        <v>6.8</v>
      </c>
      <c r="G14" s="2">
        <f t="shared" si="0"/>
        <v>74.70238095238095</v>
      </c>
      <c r="H14" s="34">
        <f t="shared" si="1"/>
        <v>102.17096336499321</v>
      </c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3">
        <v>1676.3</v>
      </c>
      <c r="D15" s="3">
        <v>177.1</v>
      </c>
      <c r="E15" s="3">
        <v>1712.7</v>
      </c>
      <c r="F15" s="3">
        <v>201.7</v>
      </c>
      <c r="G15" s="2">
        <f t="shared" si="0"/>
        <v>77.85</v>
      </c>
      <c r="H15" s="34">
        <f t="shared" si="1"/>
        <v>102.1714490246376</v>
      </c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3">
        <v>2714</v>
      </c>
      <c r="D16" s="3">
        <v>309.2</v>
      </c>
      <c r="E16" s="3">
        <v>2672.2</v>
      </c>
      <c r="F16" s="3">
        <v>197.5</v>
      </c>
      <c r="G16" s="2">
        <f t="shared" si="0"/>
        <v>73.96069748131747</v>
      </c>
      <c r="H16" s="34">
        <f t="shared" si="1"/>
        <v>98.45983787767133</v>
      </c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3">
        <v>2419</v>
      </c>
      <c r="D17" s="3">
        <v>250</v>
      </c>
      <c r="E17" s="3">
        <v>2747.1</v>
      </c>
      <c r="F17" s="3">
        <v>287.7</v>
      </c>
      <c r="G17" s="2">
        <f t="shared" si="0"/>
        <v>84.34448879336813</v>
      </c>
      <c r="H17" s="34">
        <f t="shared" si="1"/>
        <v>113.56345597354279</v>
      </c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3">
        <v>82</v>
      </c>
      <c r="D18" s="3">
        <v>400</v>
      </c>
      <c r="E18" s="3">
        <v>32.9</v>
      </c>
      <c r="F18" s="3">
        <v>122</v>
      </c>
      <c r="G18" s="2">
        <f t="shared" si="0"/>
        <v>29.639639639639636</v>
      </c>
      <c r="H18" s="34">
        <f t="shared" si="1"/>
        <v>40.12195121951219</v>
      </c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3">
        <v>825</v>
      </c>
      <c r="D19" s="3">
        <v>90</v>
      </c>
      <c r="E19" s="3">
        <v>976</v>
      </c>
      <c r="F19" s="3">
        <v>76.8</v>
      </c>
      <c r="G19" s="2">
        <f t="shared" si="0"/>
        <v>85.01742160278745</v>
      </c>
      <c r="H19" s="34">
        <f t="shared" si="1"/>
        <v>118.30303030303031</v>
      </c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3">
        <v>138.4</v>
      </c>
      <c r="D20" s="3"/>
      <c r="E20" s="3">
        <v>224.3</v>
      </c>
      <c r="F20" s="3"/>
      <c r="G20" s="2">
        <f>E20/B20*100</f>
        <v>122.56830601092896</v>
      </c>
      <c r="H20" s="34">
        <f>E20/C20*100</f>
        <v>162.0664739884393</v>
      </c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9">
        <v>227.8</v>
      </c>
      <c r="D21" s="9">
        <v>74.5</v>
      </c>
      <c r="E21" s="9">
        <v>171.3</v>
      </c>
      <c r="F21" s="9">
        <v>137.4</v>
      </c>
      <c r="G21" s="87">
        <f t="shared" si="0"/>
        <v>54.10612760581175</v>
      </c>
      <c r="H21" s="88">
        <f t="shared" si="1"/>
        <v>75.19754170324846</v>
      </c>
      <c r="I21" s="14"/>
      <c r="J21" s="14"/>
      <c r="K21" s="14"/>
      <c r="L21" s="14"/>
    </row>
    <row r="22" spans="1:12" ht="18" customHeight="1" thickBot="1">
      <c r="A22" s="44" t="s">
        <v>47</v>
      </c>
      <c r="B22" s="12">
        <f>SUM(B8:B21)</f>
        <v>53943.8</v>
      </c>
      <c r="C22" s="12">
        <f>SUM(C8:C21)</f>
        <v>40148.00000000001</v>
      </c>
      <c r="D22" s="12">
        <f>SUM(D8:D21)</f>
        <v>3718.6</v>
      </c>
      <c r="E22" s="12">
        <f>SUM(E8:E21)</f>
        <v>39655</v>
      </c>
      <c r="F22" s="12" t="e">
        <f>SUM(F8+F9+#REF!+#REF!+F10+F12+F11+#REF!+F13+F14+F15+F16+F17+F18+F19+F21+#REF!)</f>
        <v>#REF!</v>
      </c>
      <c r="G22" s="12">
        <f t="shared" si="0"/>
        <v>73.51169179775988</v>
      </c>
      <c r="H22" s="13">
        <f t="shared" si="1"/>
        <v>98.77204343927467</v>
      </c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">
        <v>5138.8</v>
      </c>
      <c r="D23" s="2">
        <v>914.9</v>
      </c>
      <c r="E23" s="2">
        <v>5268.9</v>
      </c>
      <c r="F23" s="2">
        <v>350</v>
      </c>
      <c r="G23" s="2">
        <f t="shared" si="0"/>
        <v>72.86846363422627</v>
      </c>
      <c r="H23" s="34">
        <f t="shared" si="1"/>
        <v>102.53171946757998</v>
      </c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">
        <v>1577.7</v>
      </c>
      <c r="D24" s="2"/>
      <c r="E24" s="2">
        <v>1928.3</v>
      </c>
      <c r="F24" s="2"/>
      <c r="G24" s="2">
        <f t="shared" si="0"/>
        <v>91.69281978126486</v>
      </c>
      <c r="H24" s="34">
        <f t="shared" si="1"/>
        <v>122.22222222222221</v>
      </c>
      <c r="I24" s="23"/>
      <c r="J24" s="23"/>
      <c r="K24" s="23"/>
      <c r="L24" s="23"/>
    </row>
    <row r="25" spans="1:12" s="24" customFormat="1" ht="0.75" customHeight="1" hidden="1" thickBot="1">
      <c r="A25" s="37" t="s">
        <v>39</v>
      </c>
      <c r="B25" s="9"/>
      <c r="C25" s="9"/>
      <c r="D25" s="9"/>
      <c r="E25" s="9"/>
      <c r="F25" s="9"/>
      <c r="G25" s="87" t="e">
        <f t="shared" si="0"/>
        <v>#DIV/0!</v>
      </c>
      <c r="H25" s="88" t="e">
        <f t="shared" si="1"/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12">
        <f>C24+C23+C22</f>
        <v>46864.50000000001</v>
      </c>
      <c r="D26" s="12">
        <f>D24+D23+D22</f>
        <v>4633.5</v>
      </c>
      <c r="E26" s="12">
        <f>E24+E23+E22</f>
        <v>46852.2</v>
      </c>
      <c r="F26" s="12"/>
      <c r="G26" s="12">
        <f t="shared" si="0"/>
        <v>74.04243214412706</v>
      </c>
      <c r="H26" s="13">
        <f t="shared" si="1"/>
        <v>99.97375412092306</v>
      </c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25127.2</v>
      </c>
      <c r="C27" s="87">
        <v>21476.9</v>
      </c>
      <c r="D27" s="87"/>
      <c r="E27" s="87">
        <v>15823.1</v>
      </c>
      <c r="F27" s="87"/>
      <c r="G27" s="87">
        <f t="shared" si="0"/>
        <v>62.971998471775606</v>
      </c>
      <c r="H27" s="88">
        <f t="shared" si="1"/>
        <v>73.67497171379482</v>
      </c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88404.7</v>
      </c>
      <c r="C28" s="12">
        <f>C22+C23+C24+C25+C27</f>
        <v>68341.40000000001</v>
      </c>
      <c r="D28" s="12">
        <f>D22+D23+D24+D25+D27</f>
        <v>4633.5</v>
      </c>
      <c r="E28" s="12">
        <f>E22+E23+E24+E25+E27</f>
        <v>62675.3</v>
      </c>
      <c r="F28" s="12" t="e">
        <f>F22+F23+F25+F27</f>
        <v>#REF!</v>
      </c>
      <c r="G28" s="12">
        <f t="shared" si="0"/>
        <v>70.89589128179837</v>
      </c>
      <c r="H28" s="13">
        <f t="shared" si="1"/>
        <v>91.70912506913818</v>
      </c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522" t="s">
        <v>0</v>
      </c>
      <c r="B32" s="519" t="s">
        <v>54</v>
      </c>
      <c r="C32" s="519"/>
      <c r="D32" s="50" t="s">
        <v>40</v>
      </c>
      <c r="E32" s="519" t="s">
        <v>55</v>
      </c>
      <c r="F32" s="519"/>
      <c r="G32" s="519"/>
      <c r="H32" s="520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523"/>
      <c r="B33" s="517"/>
      <c r="C33" s="517"/>
      <c r="D33" s="48"/>
      <c r="E33" s="517"/>
      <c r="F33" s="517"/>
      <c r="G33" s="517"/>
      <c r="H33" s="61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536">
        <v>2000</v>
      </c>
      <c r="C35" s="536"/>
      <c r="D35" s="3">
        <v>265.7</v>
      </c>
      <c r="E35" s="536">
        <v>1613.4</v>
      </c>
      <c r="F35" s="536"/>
      <c r="G35" s="536"/>
      <c r="H35" s="5">
        <f>E35/B35*100</f>
        <v>80.67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512"/>
      <c r="C36" s="513"/>
      <c r="D36" s="3"/>
      <c r="E36" s="512">
        <v>9.5</v>
      </c>
      <c r="F36" s="552"/>
      <c r="G36" s="513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536">
        <v>7355.7</v>
      </c>
      <c r="C37" s="536"/>
      <c r="D37" s="3">
        <v>2158.9</v>
      </c>
      <c r="E37" s="536">
        <v>5057.3</v>
      </c>
      <c r="F37" s="536"/>
      <c r="G37" s="536"/>
      <c r="H37" s="5">
        <f aca="true" t="shared" si="2" ref="H37:H45">E37/B37*100</f>
        <v>68.75348369291842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534">
        <f>B39+B40</f>
        <v>1695.5</v>
      </c>
      <c r="C38" s="535"/>
      <c r="D38" s="7"/>
      <c r="E38" s="534">
        <f>E39+E40</f>
        <v>1212.3</v>
      </c>
      <c r="F38" s="553"/>
      <c r="G38" s="535"/>
      <c r="H38" s="21">
        <f t="shared" si="2"/>
        <v>71.50103214391035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536">
        <v>87</v>
      </c>
      <c r="C39" s="536"/>
      <c r="D39" s="3">
        <v>46.9</v>
      </c>
      <c r="E39" s="536">
        <v>47.2</v>
      </c>
      <c r="F39" s="536"/>
      <c r="G39" s="536"/>
      <c r="H39" s="5">
        <f t="shared" si="2"/>
        <v>54.252873563218394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536">
        <v>1608.5</v>
      </c>
      <c r="C40" s="536"/>
      <c r="D40" s="3">
        <v>453.9</v>
      </c>
      <c r="E40" s="536">
        <v>1165.1</v>
      </c>
      <c r="F40" s="536"/>
      <c r="G40" s="536"/>
      <c r="H40" s="5">
        <f t="shared" si="2"/>
        <v>72.43394466894621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534">
        <f>B43+B44+B42</f>
        <v>2200</v>
      </c>
      <c r="C41" s="535"/>
      <c r="D41" s="7"/>
      <c r="E41" s="534">
        <f>E43+E44+E42</f>
        <v>1431</v>
      </c>
      <c r="F41" s="553"/>
      <c r="G41" s="535"/>
      <c r="H41" s="21">
        <f>E41/B41*100</f>
        <v>65.04545454545455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534"/>
      <c r="C42" s="535"/>
      <c r="D42" s="7"/>
      <c r="E42" s="512">
        <v>11.2</v>
      </c>
      <c r="F42" s="552"/>
      <c r="G42" s="513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512">
        <v>1600</v>
      </c>
      <c r="C43" s="513"/>
      <c r="D43" s="3"/>
      <c r="E43" s="512">
        <v>1004</v>
      </c>
      <c r="F43" s="552"/>
      <c r="G43" s="513"/>
      <c r="H43" s="5">
        <f t="shared" si="2"/>
        <v>62.74999999999999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512">
        <v>600</v>
      </c>
      <c r="C44" s="513"/>
      <c r="D44" s="3"/>
      <c r="E44" s="512">
        <v>415.8</v>
      </c>
      <c r="F44" s="552"/>
      <c r="G44" s="513"/>
      <c r="H44" s="5">
        <f t="shared" si="2"/>
        <v>69.30000000000001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618">
        <f>B35+B36+B37+B38+B41</f>
        <v>13251.2</v>
      </c>
      <c r="C45" s="618"/>
      <c r="D45" s="85" t="e">
        <f>#REF!+#REF!</f>
        <v>#REF!</v>
      </c>
      <c r="E45" s="618">
        <f>E35+E36+E37+E38+E41</f>
        <v>9323.5</v>
      </c>
      <c r="F45" s="618"/>
      <c r="G45" s="618"/>
      <c r="H45" s="86">
        <f t="shared" si="2"/>
        <v>70.3596655397247</v>
      </c>
      <c r="I45" s="14"/>
      <c r="J45" s="14"/>
      <c r="K45" s="14"/>
      <c r="L45" s="14"/>
    </row>
    <row r="46" spans="1:12" s="83" customFormat="1" ht="34.5" customHeight="1">
      <c r="A46" s="39"/>
      <c r="B46" s="29"/>
      <c r="C46" s="29"/>
      <c r="D46" s="29"/>
      <c r="E46" s="29"/>
      <c r="F46" s="29"/>
      <c r="G46" s="29"/>
      <c r="H46" s="29"/>
      <c r="I46" s="14"/>
      <c r="J46" s="14"/>
      <c r="K46" s="14"/>
      <c r="L46" s="14"/>
    </row>
    <row r="47" spans="1:12" s="83" customFormat="1" ht="18" customHeight="1">
      <c r="A47" s="39"/>
      <c r="B47" s="29"/>
      <c r="C47" s="29"/>
      <c r="D47" s="29"/>
      <c r="E47" s="29"/>
      <c r="F47" s="29"/>
      <c r="G47" s="29"/>
      <c r="H47" s="17"/>
      <c r="I47" s="14"/>
      <c r="J47" s="14"/>
      <c r="K47" s="14"/>
      <c r="L47" s="14"/>
    </row>
    <row r="48" spans="1:12" s="83" customFormat="1" ht="15">
      <c r="A48" s="40"/>
      <c r="B48" s="16"/>
      <c r="C48" s="16"/>
      <c r="D48" s="16"/>
      <c r="E48" s="16"/>
      <c r="F48" s="16"/>
      <c r="G48" s="16"/>
      <c r="H48" s="16" t="s">
        <v>21</v>
      </c>
      <c r="I48" s="14"/>
      <c r="J48" s="14"/>
      <c r="K48" s="14"/>
      <c r="L48" s="14"/>
    </row>
    <row r="49" spans="1:12" s="83" customFormat="1" ht="15">
      <c r="A49" s="41"/>
      <c r="B49" s="30"/>
      <c r="C49" s="30"/>
      <c r="D49" s="30"/>
      <c r="E49" s="30"/>
      <c r="F49" s="30"/>
      <c r="G49" s="30"/>
      <c r="H49" s="16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83" customFormat="1" ht="18.75">
      <c r="A51" s="41"/>
      <c r="B51" s="19"/>
      <c r="C51" s="19"/>
      <c r="D51" s="19"/>
      <c r="E51" s="19"/>
      <c r="F51" s="19"/>
      <c r="G51" s="19"/>
      <c r="H51" s="18"/>
      <c r="I51" s="14"/>
      <c r="J51" s="14"/>
      <c r="K51" s="14"/>
      <c r="L51" s="14"/>
    </row>
    <row r="52" spans="1:12" s="83" customFormat="1" ht="18.75">
      <c r="A52" s="41"/>
      <c r="B52" s="19"/>
      <c r="C52" s="19"/>
      <c r="D52" s="19"/>
      <c r="E52" s="19"/>
      <c r="F52" s="19"/>
      <c r="G52" s="19"/>
      <c r="H52" s="18"/>
      <c r="I52" s="14"/>
      <c r="J52" s="14"/>
      <c r="K52" s="14"/>
      <c r="L52" s="14"/>
    </row>
    <row r="53" spans="1:12" s="83" customFormat="1" ht="18.75">
      <c r="A53" s="41"/>
      <c r="B53" s="19"/>
      <c r="C53" s="19"/>
      <c r="D53" s="19"/>
      <c r="E53" s="19"/>
      <c r="F53" s="19"/>
      <c r="G53" s="19"/>
      <c r="H53" s="18"/>
      <c r="I53" s="14"/>
      <c r="J53" s="14"/>
      <c r="K53" s="14"/>
      <c r="L53" s="14"/>
    </row>
    <row r="54" spans="1:12" s="56" customFormat="1" ht="18.75">
      <c r="A54" s="58"/>
      <c r="B54" s="60"/>
      <c r="C54" s="60"/>
      <c r="D54" s="60"/>
      <c r="E54" s="60"/>
      <c r="F54" s="60"/>
      <c r="G54" s="60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.75">
      <c r="A57" s="58"/>
      <c r="B57" s="57"/>
      <c r="C57" s="57"/>
      <c r="D57" s="57"/>
      <c r="E57" s="57"/>
      <c r="F57" s="57"/>
      <c r="G57" s="57"/>
      <c r="H57" s="59"/>
      <c r="I57" s="55"/>
      <c r="J57" s="55"/>
      <c r="K57" s="55"/>
      <c r="L57" s="55"/>
    </row>
    <row r="58" spans="1:12" s="56" customFormat="1" ht="15.75">
      <c r="A58" s="58"/>
      <c r="B58" s="57"/>
      <c r="C58" s="57"/>
      <c r="D58" s="57"/>
      <c r="E58" s="57"/>
      <c r="F58" s="57"/>
      <c r="G58" s="57"/>
      <c r="H58" s="59"/>
      <c r="I58" s="55"/>
      <c r="J58" s="55"/>
      <c r="K58" s="55"/>
      <c r="L58" s="55"/>
    </row>
    <row r="59" spans="1:12" s="56" customFormat="1" ht="15.75">
      <c r="A59" s="58"/>
      <c r="B59" s="57"/>
      <c r="C59" s="57"/>
      <c r="D59" s="57"/>
      <c r="E59" s="57"/>
      <c r="F59" s="57"/>
      <c r="G59" s="57"/>
      <c r="H59" s="59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7"/>
      <c r="C66" s="57"/>
      <c r="D66" s="57"/>
      <c r="E66" s="57"/>
      <c r="F66" s="57"/>
      <c r="G66" s="57"/>
      <c r="H66" s="55"/>
      <c r="I66" s="55"/>
      <c r="J66" s="55"/>
      <c r="K66" s="55"/>
      <c r="L66" s="55"/>
    </row>
    <row r="67" spans="1:12" s="56" customFormat="1" ht="15">
      <c r="A67" s="58"/>
      <c r="B67" s="57"/>
      <c r="C67" s="57"/>
      <c r="D67" s="57"/>
      <c r="E67" s="57"/>
      <c r="F67" s="57"/>
      <c r="G67" s="57"/>
      <c r="H67" s="55"/>
      <c r="I67" s="55"/>
      <c r="J67" s="55"/>
      <c r="K67" s="55"/>
      <c r="L67" s="55"/>
    </row>
    <row r="68" spans="1:12" s="56" customFormat="1" ht="15">
      <c r="A68" s="58"/>
      <c r="B68" s="57"/>
      <c r="C68" s="57"/>
      <c r="D68" s="57"/>
      <c r="E68" s="57"/>
      <c r="F68" s="57"/>
      <c r="G68" s="57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5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">
      <c r="A78" s="6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">
      <c r="A79" s="61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5">
      <c r="A95" s="63"/>
    </row>
    <row r="96" s="56" customFormat="1" ht="15">
      <c r="A96" s="63"/>
    </row>
    <row r="97" s="56" customFormat="1" ht="15">
      <c r="A97" s="63"/>
    </row>
    <row r="98" s="56" customFormat="1" ht="12.75">
      <c r="A98" s="64"/>
    </row>
    <row r="99" s="56" customFormat="1" ht="12.75">
      <c r="A99" s="64"/>
    </row>
    <row r="100" s="56" customFormat="1" ht="12.75">
      <c r="A100" s="64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8.75">
      <c r="A102" s="65"/>
      <c r="B102" s="66"/>
      <c r="C102" s="66"/>
      <c r="D102" s="66"/>
      <c r="E102" s="66"/>
      <c r="F102" s="66"/>
      <c r="G102" s="66"/>
      <c r="H102" s="66"/>
    </row>
    <row r="103" spans="1:8" s="56" customFormat="1" ht="18.75">
      <c r="A103" s="65"/>
      <c r="B103" s="66"/>
      <c r="C103" s="66"/>
      <c r="D103" s="66"/>
      <c r="E103" s="66"/>
      <c r="F103" s="66"/>
      <c r="G103" s="66"/>
      <c r="H103" s="66"/>
    </row>
    <row r="104" spans="1:8" s="56" customFormat="1" ht="18.75">
      <c r="A104" s="65"/>
      <c r="B104" s="66"/>
      <c r="C104" s="66"/>
      <c r="D104" s="66"/>
      <c r="E104" s="66"/>
      <c r="F104" s="66"/>
      <c r="G104" s="66"/>
      <c r="H104" s="66"/>
    </row>
    <row r="105" spans="1:8" s="56" customFormat="1" ht="17.25" customHeight="1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53"/>
      <c r="B106" s="67"/>
      <c r="C106" s="67"/>
      <c r="D106" s="67"/>
      <c r="E106" s="53"/>
      <c r="F106" s="53"/>
      <c r="G106" s="53"/>
      <c r="H106" s="53"/>
    </row>
    <row r="107" spans="1:8" s="56" customFormat="1" ht="15.75">
      <c r="A107" s="53"/>
      <c r="B107" s="67"/>
      <c r="C107" s="67"/>
      <c r="D107" s="67"/>
      <c r="E107" s="53"/>
      <c r="F107" s="53"/>
      <c r="G107" s="53"/>
      <c r="H107" s="53"/>
    </row>
    <row r="108" spans="1:8" s="56" customFormat="1" ht="15.75">
      <c r="A108" s="53"/>
      <c r="B108" s="67"/>
      <c r="C108" s="67"/>
      <c r="D108" s="67"/>
      <c r="E108" s="53"/>
      <c r="F108" s="53"/>
      <c r="G108" s="53"/>
      <c r="H108" s="53"/>
    </row>
    <row r="109" spans="1:8" s="56" customFormat="1" ht="15.75">
      <c r="A109" s="68"/>
      <c r="B109" s="67"/>
      <c r="C109" s="67"/>
      <c r="D109" s="67"/>
      <c r="E109" s="67"/>
      <c r="F109" s="67"/>
      <c r="G109" s="67"/>
      <c r="H109" s="55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54"/>
      <c r="C115" s="54"/>
      <c r="D115" s="54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71"/>
      <c r="C118" s="71"/>
      <c r="D118" s="71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69"/>
      <c r="B124" s="54"/>
      <c r="C124" s="54"/>
      <c r="D124" s="54"/>
      <c r="E124" s="54"/>
      <c r="F124" s="54"/>
      <c r="G124" s="54"/>
      <c r="H124" s="70"/>
    </row>
    <row r="125" spans="1:8" s="56" customFormat="1" ht="15.75">
      <c r="A125" s="69"/>
      <c r="B125" s="54"/>
      <c r="C125" s="54"/>
      <c r="D125" s="54"/>
      <c r="E125" s="54"/>
      <c r="F125" s="54"/>
      <c r="G125" s="54"/>
      <c r="H125" s="70"/>
    </row>
    <row r="126" spans="1:8" s="56" customFormat="1" ht="15.75">
      <c r="A126" s="69"/>
      <c r="B126" s="54"/>
      <c r="C126" s="54"/>
      <c r="D126" s="54"/>
      <c r="E126" s="54"/>
      <c r="F126" s="54"/>
      <c r="G126" s="54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70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9.5" customHeight="1">
      <c r="A129" s="69"/>
      <c r="B129" s="52"/>
      <c r="C129" s="52"/>
      <c r="D129" s="52"/>
      <c r="E129" s="70"/>
      <c r="F129" s="70"/>
      <c r="G129" s="70"/>
      <c r="H129" s="70"/>
    </row>
    <row r="130" spans="1:8" s="56" customFormat="1" ht="15.75">
      <c r="A130" s="72"/>
      <c r="B130" s="52"/>
      <c r="C130" s="52"/>
      <c r="D130" s="52"/>
      <c r="E130" s="52"/>
      <c r="F130" s="52"/>
      <c r="G130" s="52"/>
      <c r="H130" s="52"/>
    </row>
    <row r="131" spans="1:8" s="56" customFormat="1" ht="15.75">
      <c r="A131" s="72"/>
      <c r="B131" s="52"/>
      <c r="C131" s="52"/>
      <c r="D131" s="52"/>
      <c r="E131" s="52"/>
      <c r="F131" s="52"/>
      <c r="G131" s="52"/>
      <c r="H131" s="52"/>
    </row>
    <row r="132" spans="1:8" s="56" customFormat="1" ht="15.75">
      <c r="A132" s="51"/>
      <c r="B132" s="54"/>
      <c r="C132" s="54"/>
      <c r="D132" s="54"/>
      <c r="E132" s="52"/>
      <c r="F132" s="52"/>
      <c r="G132" s="52"/>
      <c r="H132" s="52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69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69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69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73"/>
      <c r="B137" s="54"/>
      <c r="C137" s="54"/>
      <c r="D137" s="54"/>
      <c r="E137" s="54"/>
      <c r="F137" s="54"/>
      <c r="G137" s="54"/>
      <c r="H137" s="70"/>
    </row>
    <row r="138" spans="1:8" s="56" customFormat="1" ht="15.75">
      <c r="A138" s="73"/>
      <c r="B138" s="54"/>
      <c r="C138" s="54"/>
      <c r="D138" s="54"/>
      <c r="E138" s="54"/>
      <c r="F138" s="54"/>
      <c r="G138" s="54"/>
      <c r="H138" s="70"/>
    </row>
    <row r="139" spans="1:8" s="56" customFormat="1" ht="15.75">
      <c r="A139" s="74"/>
      <c r="B139" s="54"/>
      <c r="C139" s="54"/>
      <c r="D139" s="54"/>
      <c r="E139" s="54"/>
      <c r="F139" s="54"/>
      <c r="G139" s="54"/>
      <c r="H139" s="70"/>
    </row>
    <row r="140" spans="1:8" s="56" customFormat="1" ht="15.75">
      <c r="A140" s="69"/>
      <c r="B140" s="52"/>
      <c r="C140" s="52"/>
      <c r="D140" s="52"/>
      <c r="E140" s="70"/>
      <c r="F140" s="70"/>
      <c r="G140" s="70"/>
      <c r="H140" s="70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pans="1:8" s="56" customFormat="1" ht="15.75">
      <c r="A142" s="75"/>
      <c r="B142" s="52"/>
      <c r="C142" s="52"/>
      <c r="D142" s="52"/>
      <c r="E142" s="52"/>
      <c r="F142" s="52"/>
      <c r="G142" s="52"/>
      <c r="H142" s="52"/>
    </row>
    <row r="143" spans="1:8" s="56" customFormat="1" ht="15.75">
      <c r="A143" s="75"/>
      <c r="B143" s="52"/>
      <c r="C143" s="52"/>
      <c r="D143" s="52"/>
      <c r="E143" s="52"/>
      <c r="F143" s="52"/>
      <c r="G143" s="52"/>
      <c r="H143" s="52"/>
    </row>
    <row r="144" spans="1:8" s="56" customFormat="1" ht="15.75">
      <c r="A144" s="75"/>
      <c r="B144" s="52"/>
      <c r="C144" s="52"/>
      <c r="D144" s="52"/>
      <c r="E144" s="52"/>
      <c r="F144" s="52"/>
      <c r="G144" s="52"/>
      <c r="H144" s="52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  <row r="1007" spans="1:8" ht="12.75">
      <c r="A1007" s="35"/>
      <c r="B1007" s="15"/>
      <c r="C1007" s="15"/>
      <c r="D1007" s="15"/>
      <c r="E1007" s="15"/>
      <c r="F1007" s="15"/>
      <c r="G1007" s="15"/>
      <c r="H1007" s="15"/>
    </row>
    <row r="1008" spans="1:8" ht="12.75">
      <c r="A1008" s="35"/>
      <c r="B1008" s="15"/>
      <c r="C1008" s="15"/>
      <c r="D1008" s="15"/>
      <c r="E1008" s="15"/>
      <c r="F1008" s="15"/>
      <c r="G1008" s="15"/>
      <c r="H1008" s="15"/>
    </row>
    <row r="1009" spans="1:8" ht="12.75">
      <c r="A1009" s="35"/>
      <c r="B1009" s="15"/>
      <c r="C1009" s="15"/>
      <c r="D1009" s="15"/>
      <c r="E1009" s="15"/>
      <c r="F1009" s="15"/>
      <c r="G1009" s="15"/>
      <c r="H1009" s="15"/>
    </row>
  </sheetData>
  <sheetProtection/>
  <mergeCells count="34">
    <mergeCell ref="E40:G40"/>
    <mergeCell ref="A32:A33"/>
    <mergeCell ref="E39:G39"/>
    <mergeCell ref="E38:G38"/>
    <mergeCell ref="C6:E6"/>
    <mergeCell ref="B36:C36"/>
    <mergeCell ref="B37:C37"/>
    <mergeCell ref="E37:G37"/>
    <mergeCell ref="E36:G36"/>
    <mergeCell ref="B38:C38"/>
    <mergeCell ref="B40:C40"/>
    <mergeCell ref="A6:A7"/>
    <mergeCell ref="B35:C35"/>
    <mergeCell ref="B39:C39"/>
    <mergeCell ref="B32:C33"/>
    <mergeCell ref="B6:B7"/>
    <mergeCell ref="A1:H1"/>
    <mergeCell ref="A2:H2"/>
    <mergeCell ref="A3:H3"/>
    <mergeCell ref="A4:H4"/>
    <mergeCell ref="E35:G35"/>
    <mergeCell ref="E32:G33"/>
    <mergeCell ref="G6:H6"/>
    <mergeCell ref="H32:H33"/>
    <mergeCell ref="E45:G45"/>
    <mergeCell ref="B45:C45"/>
    <mergeCell ref="B41:C41"/>
    <mergeCell ref="B43:C43"/>
    <mergeCell ref="B44:C44"/>
    <mergeCell ref="E41:G41"/>
    <mergeCell ref="E43:G43"/>
    <mergeCell ref="E44:G44"/>
    <mergeCell ref="B42:C42"/>
    <mergeCell ref="E42:G42"/>
  </mergeCells>
  <printOptions/>
  <pageMargins left="0.24" right="0.2362204724409449" top="0.35" bottom="0.38" header="0.25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F510"/>
  <sheetViews>
    <sheetView tabSelected="1" zoomScale="75" zoomScaleNormal="75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61.625" style="135" customWidth="1"/>
    <col min="2" max="2" width="13.875" style="148" customWidth="1"/>
    <col min="3" max="3" width="12.875" style="133" customWidth="1"/>
    <col min="4" max="4" width="11.25390625" style="136" customWidth="1"/>
    <col min="5" max="5" width="10.875" style="133" customWidth="1"/>
    <col min="6" max="6" width="11.125" style="133" customWidth="1"/>
    <col min="7" max="9" width="10.75390625" style="133" customWidth="1"/>
    <col min="10" max="10" width="21.625" style="385" customWidth="1"/>
    <col min="11" max="11" width="12.375" style="385" customWidth="1"/>
    <col min="12" max="12" width="13.25390625" style="386" bestFit="1" customWidth="1"/>
    <col min="13" max="21" width="9.125" style="371" customWidth="1"/>
    <col min="22" max="58" width="9.125" style="133" customWidth="1"/>
    <col min="59" max="16384" width="9.125" style="134" customWidth="1"/>
  </cols>
  <sheetData>
    <row r="1" spans="1:9" ht="18" customHeight="1">
      <c r="A1" s="570" t="s">
        <v>165</v>
      </c>
      <c r="B1" s="570"/>
      <c r="C1" s="570"/>
      <c r="D1" s="570"/>
      <c r="E1" s="570"/>
      <c r="F1" s="570"/>
      <c r="G1" s="570"/>
      <c r="H1" s="289"/>
      <c r="I1" s="289"/>
    </row>
    <row r="2" spans="1:9" ht="21" customHeight="1">
      <c r="A2" s="570" t="s">
        <v>304</v>
      </c>
      <c r="B2" s="570"/>
      <c r="C2" s="570"/>
      <c r="D2" s="570"/>
      <c r="E2" s="570"/>
      <c r="F2" s="570"/>
      <c r="G2" s="570"/>
      <c r="H2" s="289"/>
      <c r="I2" s="289"/>
    </row>
    <row r="3" spans="1:9" ht="22.5" customHeight="1" thickBot="1">
      <c r="A3" s="571" t="s">
        <v>177</v>
      </c>
      <c r="B3" s="571"/>
      <c r="C3" s="571"/>
      <c r="D3" s="571"/>
      <c r="E3" s="571"/>
      <c r="F3" s="571"/>
      <c r="G3" s="149" t="s">
        <v>10</v>
      </c>
      <c r="H3" s="149"/>
      <c r="I3" s="149"/>
    </row>
    <row r="4" spans="1:9" ht="28.5" customHeight="1">
      <c r="A4" s="573"/>
      <c r="B4" s="566" t="s">
        <v>305</v>
      </c>
      <c r="C4" s="566" t="s">
        <v>306</v>
      </c>
      <c r="D4" s="566"/>
      <c r="E4" s="566"/>
      <c r="F4" s="566" t="s">
        <v>307</v>
      </c>
      <c r="G4" s="567"/>
      <c r="H4" s="566" t="s">
        <v>308</v>
      </c>
      <c r="I4" s="578"/>
    </row>
    <row r="5" spans="1:9" ht="22.5" customHeight="1">
      <c r="A5" s="574"/>
      <c r="B5" s="576"/>
      <c r="C5" s="576" t="s">
        <v>309</v>
      </c>
      <c r="D5" s="576" t="s">
        <v>310</v>
      </c>
      <c r="E5" s="576" t="s">
        <v>311</v>
      </c>
      <c r="F5" s="576" t="s">
        <v>312</v>
      </c>
      <c r="G5" s="568" t="s">
        <v>313</v>
      </c>
      <c r="H5" s="576" t="s">
        <v>312</v>
      </c>
      <c r="I5" s="579" t="s">
        <v>313</v>
      </c>
    </row>
    <row r="6" spans="1:9" ht="22.5" customHeight="1" thickBot="1">
      <c r="A6" s="575"/>
      <c r="B6" s="577"/>
      <c r="C6" s="577"/>
      <c r="D6" s="577"/>
      <c r="E6" s="577"/>
      <c r="F6" s="577"/>
      <c r="G6" s="569"/>
      <c r="H6" s="577"/>
      <c r="I6" s="580"/>
    </row>
    <row r="7" spans="1:58" s="137" customFormat="1" ht="14.25" customHeight="1" thickBot="1">
      <c r="A7" s="261" t="s">
        <v>113</v>
      </c>
      <c r="B7" s="262">
        <v>2</v>
      </c>
      <c r="C7" s="262">
        <v>3</v>
      </c>
      <c r="D7" s="262">
        <v>4</v>
      </c>
      <c r="E7" s="262">
        <v>5</v>
      </c>
      <c r="F7" s="262">
        <v>6</v>
      </c>
      <c r="G7" s="325">
        <v>7</v>
      </c>
      <c r="H7" s="262">
        <v>8</v>
      </c>
      <c r="I7" s="326">
        <v>9</v>
      </c>
      <c r="J7" s="387"/>
      <c r="K7" s="388"/>
      <c r="L7" s="389"/>
      <c r="M7" s="372"/>
      <c r="N7" s="372"/>
      <c r="O7" s="372"/>
      <c r="P7" s="372"/>
      <c r="Q7" s="372"/>
      <c r="R7" s="372"/>
      <c r="S7" s="372"/>
      <c r="T7" s="372"/>
      <c r="U7" s="372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</row>
    <row r="8" spans="1:58" s="137" customFormat="1" ht="13.5" customHeight="1">
      <c r="A8" s="327" t="s">
        <v>13</v>
      </c>
      <c r="B8" s="328"/>
      <c r="C8" s="328"/>
      <c r="D8" s="329"/>
      <c r="E8" s="329"/>
      <c r="F8" s="329"/>
      <c r="G8" s="330"/>
      <c r="H8" s="329"/>
      <c r="I8" s="331"/>
      <c r="J8" s="572"/>
      <c r="K8" s="388"/>
      <c r="L8" s="389"/>
      <c r="M8" s="372"/>
      <c r="N8" s="372"/>
      <c r="O8" s="372"/>
      <c r="P8" s="372"/>
      <c r="Q8" s="372"/>
      <c r="R8" s="372"/>
      <c r="S8" s="372"/>
      <c r="T8" s="372"/>
      <c r="U8" s="372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</row>
    <row r="9" spans="1:58" s="137" customFormat="1" ht="18" customHeight="1">
      <c r="A9" s="26" t="s">
        <v>114</v>
      </c>
      <c r="B9" s="332">
        <v>4665.1</v>
      </c>
      <c r="C9" s="332">
        <v>23283.722</v>
      </c>
      <c r="D9" s="332">
        <v>6816.832</v>
      </c>
      <c r="E9" s="332">
        <v>4737.2</v>
      </c>
      <c r="F9" s="332">
        <v>-2079.6320000000005</v>
      </c>
      <c r="G9" s="332">
        <v>69.49269103301944</v>
      </c>
      <c r="H9" s="332">
        <v>72.09999999999945</v>
      </c>
      <c r="I9" s="333">
        <v>101.54551885275771</v>
      </c>
      <c r="J9" s="572"/>
      <c r="K9" s="388"/>
      <c r="L9" s="389"/>
      <c r="M9" s="372"/>
      <c r="N9" s="372"/>
      <c r="O9" s="372"/>
      <c r="P9" s="372"/>
      <c r="Q9" s="372"/>
      <c r="R9" s="372"/>
      <c r="S9" s="372"/>
      <c r="T9" s="372"/>
      <c r="U9" s="372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</row>
    <row r="10" spans="1:58" s="139" customFormat="1" ht="14.25" customHeight="1">
      <c r="A10" s="26" t="s">
        <v>115</v>
      </c>
      <c r="B10" s="332">
        <v>72742.6</v>
      </c>
      <c r="C10" s="332">
        <v>284624.81</v>
      </c>
      <c r="D10" s="332">
        <v>73569.61</v>
      </c>
      <c r="E10" s="332">
        <v>63067.94</v>
      </c>
      <c r="F10" s="332">
        <v>-10501.669999999998</v>
      </c>
      <c r="G10" s="332">
        <v>85.72553259423287</v>
      </c>
      <c r="H10" s="332">
        <v>-9674.660000000003</v>
      </c>
      <c r="I10" s="333">
        <v>86.7001454443476</v>
      </c>
      <c r="J10" s="390"/>
      <c r="K10" s="390"/>
      <c r="L10" s="391"/>
      <c r="M10" s="373"/>
      <c r="N10" s="373"/>
      <c r="O10" s="373"/>
      <c r="P10" s="373"/>
      <c r="Q10" s="373"/>
      <c r="R10" s="373"/>
      <c r="S10" s="373"/>
      <c r="T10" s="373"/>
      <c r="U10" s="373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spans="1:58" s="264" customFormat="1" ht="15.75" customHeight="1">
      <c r="A11" s="26" t="s">
        <v>116</v>
      </c>
      <c r="B11" s="332">
        <v>36139.4</v>
      </c>
      <c r="C11" s="332">
        <v>148479.5</v>
      </c>
      <c r="D11" s="332">
        <v>40514.954</v>
      </c>
      <c r="E11" s="332">
        <v>33979.975</v>
      </c>
      <c r="F11" s="332">
        <v>-6534.978999999999</v>
      </c>
      <c r="G11" s="332">
        <v>83.87020506058084</v>
      </c>
      <c r="H11" s="332">
        <v>-2159.425000000003</v>
      </c>
      <c r="I11" s="333">
        <v>94.02473477700238</v>
      </c>
      <c r="J11" s="392"/>
      <c r="K11" s="392"/>
      <c r="L11" s="393"/>
      <c r="M11" s="374"/>
      <c r="N11" s="374"/>
      <c r="O11" s="374"/>
      <c r="P11" s="374"/>
      <c r="Q11" s="374"/>
      <c r="R11" s="374"/>
      <c r="S11" s="374"/>
      <c r="T11" s="374"/>
      <c r="U11" s="374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</row>
    <row r="12" spans="1:58" s="264" customFormat="1" ht="15.75" customHeight="1">
      <c r="A12" s="291" t="s">
        <v>117</v>
      </c>
      <c r="B12" s="332">
        <v>1591.4</v>
      </c>
      <c r="C12" s="332">
        <v>9320.774000000001</v>
      </c>
      <c r="D12" s="332">
        <v>2429.561</v>
      </c>
      <c r="E12" s="332">
        <v>1425.214</v>
      </c>
      <c r="F12" s="332">
        <v>-1004.3470000000002</v>
      </c>
      <c r="G12" s="332">
        <v>58.66137956610268</v>
      </c>
      <c r="H12" s="332">
        <v>-166.18600000000015</v>
      </c>
      <c r="I12" s="333">
        <v>89.55724519291189</v>
      </c>
      <c r="J12" s="392"/>
      <c r="K12" s="392"/>
      <c r="L12" s="393"/>
      <c r="M12" s="374"/>
      <c r="N12" s="374"/>
      <c r="O12" s="374"/>
      <c r="P12" s="374"/>
      <c r="Q12" s="374"/>
      <c r="R12" s="374"/>
      <c r="S12" s="374"/>
      <c r="T12" s="374"/>
      <c r="U12" s="374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</row>
    <row r="13" spans="1:9" ht="18" customHeight="1">
      <c r="A13" s="292" t="s">
        <v>118</v>
      </c>
      <c r="B13" s="336">
        <v>547.9</v>
      </c>
      <c r="C13" s="336">
        <v>3057.1</v>
      </c>
      <c r="D13" s="336">
        <v>919.3</v>
      </c>
      <c r="E13" s="336">
        <v>432.51</v>
      </c>
      <c r="F13" s="336">
        <v>-486.78999999999996</v>
      </c>
      <c r="G13" s="336">
        <v>47.047753725660826</v>
      </c>
      <c r="H13" s="336">
        <v>-115.38999999999999</v>
      </c>
      <c r="I13" s="337">
        <v>78.93958751597006</v>
      </c>
    </row>
    <row r="14" spans="1:58" s="264" customFormat="1" ht="14.25" customHeight="1">
      <c r="A14" s="292" t="s">
        <v>284</v>
      </c>
      <c r="B14" s="336">
        <v>665.9</v>
      </c>
      <c r="C14" s="336">
        <v>2518.8</v>
      </c>
      <c r="D14" s="336">
        <v>789</v>
      </c>
      <c r="E14" s="336">
        <v>595.93</v>
      </c>
      <c r="F14" s="336">
        <v>-193.07000000000005</v>
      </c>
      <c r="G14" s="336">
        <v>75.52978453738909</v>
      </c>
      <c r="H14" s="336">
        <v>-69.97000000000003</v>
      </c>
      <c r="I14" s="337">
        <v>89.49241627872053</v>
      </c>
      <c r="J14" s="392"/>
      <c r="K14" s="392"/>
      <c r="L14" s="393"/>
      <c r="M14" s="374"/>
      <c r="N14" s="374"/>
      <c r="O14" s="374"/>
      <c r="P14" s="374"/>
      <c r="Q14" s="374"/>
      <c r="R14" s="374"/>
      <c r="S14" s="374"/>
      <c r="T14" s="374"/>
      <c r="U14" s="374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</row>
    <row r="15" spans="1:9" ht="19.5" customHeight="1">
      <c r="A15" s="293" t="s">
        <v>314</v>
      </c>
      <c r="B15" s="338">
        <v>78</v>
      </c>
      <c r="C15" s="338">
        <v>483.9</v>
      </c>
      <c r="D15" s="338">
        <v>120.7</v>
      </c>
      <c r="E15" s="338">
        <v>109.1</v>
      </c>
      <c r="F15" s="338">
        <v>-11.600000000000009</v>
      </c>
      <c r="G15" s="338">
        <v>90.38939519469758</v>
      </c>
      <c r="H15" s="338">
        <v>31.099999999999994</v>
      </c>
      <c r="I15" s="339">
        <v>139.87179487179486</v>
      </c>
    </row>
    <row r="16" spans="1:58" s="264" customFormat="1" ht="14.25" customHeight="1">
      <c r="A16" s="292" t="s">
        <v>119</v>
      </c>
      <c r="B16" s="336">
        <v>241.4</v>
      </c>
      <c r="C16" s="336">
        <v>2203.824</v>
      </c>
      <c r="D16" s="336">
        <v>409.345</v>
      </c>
      <c r="E16" s="336">
        <v>190.929</v>
      </c>
      <c r="F16" s="336">
        <v>-218.41600000000003</v>
      </c>
      <c r="G16" s="336">
        <v>46.642563119129335</v>
      </c>
      <c r="H16" s="336">
        <v>-50.471000000000004</v>
      </c>
      <c r="I16" s="337">
        <v>79.0923777961889</v>
      </c>
      <c r="J16" s="392"/>
      <c r="K16" s="392"/>
      <c r="L16" s="393"/>
      <c r="M16" s="374"/>
      <c r="N16" s="374"/>
      <c r="O16" s="374"/>
      <c r="P16" s="374"/>
      <c r="Q16" s="374"/>
      <c r="R16" s="374"/>
      <c r="S16" s="374"/>
      <c r="T16" s="374"/>
      <c r="U16" s="374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</row>
    <row r="17" spans="1:58" s="141" customFormat="1" ht="19.5" customHeight="1">
      <c r="A17" s="340" t="s">
        <v>315</v>
      </c>
      <c r="B17" s="334"/>
      <c r="C17" s="334">
        <v>709</v>
      </c>
      <c r="D17" s="334"/>
      <c r="E17" s="334"/>
      <c r="F17" s="334"/>
      <c r="G17" s="334"/>
      <c r="H17" s="334"/>
      <c r="I17" s="335"/>
      <c r="J17" s="394"/>
      <c r="K17" s="394"/>
      <c r="L17" s="395"/>
      <c r="M17" s="375"/>
      <c r="N17" s="375"/>
      <c r="O17" s="375"/>
      <c r="P17" s="375"/>
      <c r="Q17" s="375"/>
      <c r="R17" s="375"/>
      <c r="S17" s="375"/>
      <c r="T17" s="375"/>
      <c r="U17" s="375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</row>
    <row r="18" spans="1:58" s="141" customFormat="1" ht="19.5" customHeight="1">
      <c r="A18" s="294" t="s">
        <v>120</v>
      </c>
      <c r="B18" s="336">
        <v>14.2</v>
      </c>
      <c r="C18" s="336">
        <v>195.95</v>
      </c>
      <c r="D18" s="336">
        <v>58.806</v>
      </c>
      <c r="E18" s="336">
        <v>27.89</v>
      </c>
      <c r="F18" s="336">
        <v>-30.915999999999997</v>
      </c>
      <c r="G18" s="336">
        <v>47.42713328571915</v>
      </c>
      <c r="H18" s="336">
        <v>13.690000000000001</v>
      </c>
      <c r="I18" s="337">
        <v>196.40845070422537</v>
      </c>
      <c r="J18" s="394"/>
      <c r="K18" s="394"/>
      <c r="L18" s="395"/>
      <c r="M18" s="375"/>
      <c r="N18" s="375"/>
      <c r="O18" s="375"/>
      <c r="P18" s="375"/>
      <c r="Q18" s="375"/>
      <c r="R18" s="375"/>
      <c r="S18" s="375"/>
      <c r="T18" s="375"/>
      <c r="U18" s="375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</row>
    <row r="19" spans="1:58" s="143" customFormat="1" ht="17.25" customHeight="1">
      <c r="A19" s="292" t="s">
        <v>154</v>
      </c>
      <c r="B19" s="336">
        <v>44</v>
      </c>
      <c r="C19" s="336">
        <v>199</v>
      </c>
      <c r="D19" s="336">
        <v>49.749</v>
      </c>
      <c r="E19" s="336">
        <v>37.869</v>
      </c>
      <c r="F19" s="336">
        <v>-11.880000000000003</v>
      </c>
      <c r="G19" s="336">
        <v>76.1201230175481</v>
      </c>
      <c r="H19" s="336">
        <v>-6.131</v>
      </c>
      <c r="I19" s="337">
        <v>86.06590909090909</v>
      </c>
      <c r="J19" s="396"/>
      <c r="K19" s="396"/>
      <c r="L19" s="397"/>
      <c r="M19" s="376"/>
      <c r="N19" s="376"/>
      <c r="O19" s="376"/>
      <c r="P19" s="376"/>
      <c r="Q19" s="376"/>
      <c r="R19" s="376"/>
      <c r="S19" s="376"/>
      <c r="T19" s="376"/>
      <c r="U19" s="376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</row>
    <row r="20" spans="1:58" s="143" customFormat="1" ht="16.5" customHeight="1">
      <c r="A20" s="292" t="s">
        <v>316</v>
      </c>
      <c r="B20" s="336"/>
      <c r="C20" s="336">
        <v>111.1</v>
      </c>
      <c r="D20" s="336">
        <v>32.676</v>
      </c>
      <c r="E20" s="336">
        <v>0.176</v>
      </c>
      <c r="F20" s="336">
        <v>-32.5</v>
      </c>
      <c r="G20" s="336">
        <v>0.5386216183131349</v>
      </c>
      <c r="H20" s="336">
        <v>0.176</v>
      </c>
      <c r="I20" s="337"/>
      <c r="J20" s="396"/>
      <c r="K20" s="396"/>
      <c r="L20" s="397"/>
      <c r="M20" s="376"/>
      <c r="N20" s="376"/>
      <c r="O20" s="376"/>
      <c r="P20" s="376"/>
      <c r="Q20" s="376"/>
      <c r="R20" s="376"/>
      <c r="S20" s="376"/>
      <c r="T20" s="376"/>
      <c r="U20" s="376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</row>
    <row r="21" spans="1:58" s="139" customFormat="1" ht="12.75" customHeight="1">
      <c r="A21" s="8" t="s">
        <v>285</v>
      </c>
      <c r="B21" s="336"/>
      <c r="C21" s="336">
        <v>551.1</v>
      </c>
      <c r="D21" s="336">
        <v>49.985</v>
      </c>
      <c r="E21" s="336">
        <v>30.81</v>
      </c>
      <c r="F21" s="338">
        <v>-19.175</v>
      </c>
      <c r="G21" s="338">
        <v>61.638491547464234</v>
      </c>
      <c r="H21" s="338">
        <v>30.81</v>
      </c>
      <c r="I21" s="337"/>
      <c r="J21" s="390"/>
      <c r="K21" s="390"/>
      <c r="L21" s="391"/>
      <c r="M21" s="373"/>
      <c r="N21" s="373"/>
      <c r="O21" s="373"/>
      <c r="P21" s="373"/>
      <c r="Q21" s="373"/>
      <c r="R21" s="373"/>
      <c r="S21" s="373"/>
      <c r="T21" s="373"/>
      <c r="U21" s="373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</row>
    <row r="22" spans="1:9" ht="21.75" customHeight="1">
      <c r="A22" s="26" t="s">
        <v>91</v>
      </c>
      <c r="B22" s="332">
        <v>5416.9</v>
      </c>
      <c r="C22" s="332">
        <v>27338.8</v>
      </c>
      <c r="D22" s="332">
        <v>8399.322</v>
      </c>
      <c r="E22" s="332">
        <v>4323.701</v>
      </c>
      <c r="F22" s="332">
        <v>-4075.621</v>
      </c>
      <c r="G22" s="332">
        <v>51.47678586438287</v>
      </c>
      <c r="H22" s="332">
        <v>-1093.1989999999996</v>
      </c>
      <c r="I22" s="333">
        <v>79.81873396222933</v>
      </c>
    </row>
    <row r="23" spans="1:58" s="147" customFormat="1" ht="18" customHeight="1">
      <c r="A23" s="8" t="s">
        <v>121</v>
      </c>
      <c r="B23" s="336">
        <v>4048.5</v>
      </c>
      <c r="C23" s="336">
        <v>18930.6</v>
      </c>
      <c r="D23" s="336">
        <v>4398.572</v>
      </c>
      <c r="E23" s="336">
        <v>3772.3</v>
      </c>
      <c r="F23" s="336">
        <v>-626.2719999999999</v>
      </c>
      <c r="G23" s="336">
        <v>85.76192455187729</v>
      </c>
      <c r="H23" s="336">
        <v>-276.1999999999998</v>
      </c>
      <c r="I23" s="337">
        <v>93.17772014326295</v>
      </c>
      <c r="J23" s="398"/>
      <c r="K23" s="398"/>
      <c r="L23" s="399"/>
      <c r="M23" s="377"/>
      <c r="N23" s="377"/>
      <c r="O23" s="377"/>
      <c r="P23" s="377"/>
      <c r="Q23" s="377"/>
      <c r="R23" s="377"/>
      <c r="S23" s="377"/>
      <c r="T23" s="377"/>
      <c r="U23" s="377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</row>
    <row r="24" spans="1:9" ht="18" customHeight="1">
      <c r="A24" s="8" t="s">
        <v>122</v>
      </c>
      <c r="B24" s="336">
        <v>1368.4</v>
      </c>
      <c r="C24" s="336">
        <v>8408.2</v>
      </c>
      <c r="D24" s="336">
        <v>4000.75</v>
      </c>
      <c r="E24" s="336">
        <v>551.401</v>
      </c>
      <c r="F24" s="336">
        <v>-3449.349</v>
      </c>
      <c r="G24" s="336">
        <v>13.782440792351434</v>
      </c>
      <c r="H24" s="336">
        <v>-816.9990000000001</v>
      </c>
      <c r="I24" s="337">
        <v>40.29530838935983</v>
      </c>
    </row>
    <row r="25" spans="1:9" ht="18.75" customHeight="1">
      <c r="A25" s="26" t="s">
        <v>123</v>
      </c>
      <c r="B25" s="332">
        <v>4945.6</v>
      </c>
      <c r="C25" s="332">
        <v>26912.727</v>
      </c>
      <c r="D25" s="332">
        <v>6539.182</v>
      </c>
      <c r="E25" s="332">
        <v>4526.322</v>
      </c>
      <c r="F25" s="332">
        <v>-2012.8599999999997</v>
      </c>
      <c r="G25" s="332">
        <v>69.21847411495811</v>
      </c>
      <c r="H25" s="332">
        <v>-419.27800000000025</v>
      </c>
      <c r="I25" s="333">
        <v>91.5222015528955</v>
      </c>
    </row>
    <row r="26" spans="1:12" ht="23.25" customHeight="1">
      <c r="A26" s="26" t="s">
        <v>124</v>
      </c>
      <c r="B26" s="332">
        <v>119.1</v>
      </c>
      <c r="C26" s="332">
        <v>890</v>
      </c>
      <c r="D26" s="332">
        <v>361.473</v>
      </c>
      <c r="E26" s="332">
        <v>120.062</v>
      </c>
      <c r="F26" s="332">
        <v>-241.411</v>
      </c>
      <c r="G26" s="332">
        <v>33.214652270017396</v>
      </c>
      <c r="H26" s="332">
        <v>0.9620000000000033</v>
      </c>
      <c r="I26" s="341">
        <v>100.80772460117548</v>
      </c>
      <c r="J26" s="400" t="s">
        <v>114</v>
      </c>
      <c r="K26" s="401">
        <f>E9</f>
        <v>4737.2</v>
      </c>
      <c r="L26" s="402">
        <f>K26*100/K34</f>
        <v>4.167537066266628</v>
      </c>
    </row>
    <row r="27" spans="1:58" s="284" customFormat="1" ht="20.25" customHeight="1">
      <c r="A27" s="342" t="s">
        <v>155</v>
      </c>
      <c r="B27" s="336">
        <v>49</v>
      </c>
      <c r="C27" s="336">
        <v>381</v>
      </c>
      <c r="D27" s="336">
        <v>196.5</v>
      </c>
      <c r="E27" s="336">
        <v>39</v>
      </c>
      <c r="F27" s="336">
        <v>-157.5</v>
      </c>
      <c r="G27" s="336">
        <v>19.84732824427481</v>
      </c>
      <c r="H27" s="336">
        <v>-10</v>
      </c>
      <c r="I27" s="339">
        <v>79.59183673469387</v>
      </c>
      <c r="J27" s="403" t="s">
        <v>115</v>
      </c>
      <c r="K27" s="404">
        <f>E10</f>
        <v>63067.94</v>
      </c>
      <c r="L27" s="405">
        <f>K27*100/K34</f>
        <v>55.48382539117616</v>
      </c>
      <c r="M27" s="378"/>
      <c r="N27" s="378"/>
      <c r="O27" s="378"/>
      <c r="P27" s="378"/>
      <c r="Q27" s="378"/>
      <c r="R27" s="378"/>
      <c r="S27" s="378"/>
      <c r="T27" s="378"/>
      <c r="U27" s="378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</row>
    <row r="28" spans="1:58" s="139" customFormat="1" ht="20.25" customHeight="1">
      <c r="A28" s="8" t="s">
        <v>156</v>
      </c>
      <c r="B28" s="336">
        <v>65</v>
      </c>
      <c r="C28" s="336">
        <v>471</v>
      </c>
      <c r="D28" s="336">
        <v>154.25</v>
      </c>
      <c r="E28" s="336">
        <v>75</v>
      </c>
      <c r="F28" s="336">
        <v>-79.25</v>
      </c>
      <c r="G28" s="336">
        <v>48.62236628849271</v>
      </c>
      <c r="H28" s="336">
        <v>10</v>
      </c>
      <c r="I28" s="339">
        <v>115.38461538461537</v>
      </c>
      <c r="J28" s="406" t="s">
        <v>116</v>
      </c>
      <c r="K28" s="407">
        <f>E11</f>
        <v>33979.975</v>
      </c>
      <c r="L28" s="408">
        <f>K28*100/K34</f>
        <v>29.89377803835881</v>
      </c>
      <c r="M28" s="373"/>
      <c r="N28" s="373"/>
      <c r="O28" s="373"/>
      <c r="P28" s="373"/>
      <c r="Q28" s="373"/>
      <c r="R28" s="373"/>
      <c r="S28" s="373"/>
      <c r="T28" s="373"/>
      <c r="U28" s="373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</row>
    <row r="29" spans="1:58" s="139" customFormat="1" ht="23.25" customHeight="1">
      <c r="A29" s="8" t="s">
        <v>157</v>
      </c>
      <c r="B29" s="336">
        <v>5.1</v>
      </c>
      <c r="C29" s="336">
        <v>38</v>
      </c>
      <c r="D29" s="336">
        <v>10.723</v>
      </c>
      <c r="E29" s="336">
        <v>6.062</v>
      </c>
      <c r="F29" s="336">
        <v>-4.6610000000000005</v>
      </c>
      <c r="G29" s="336">
        <v>56.53268674811154</v>
      </c>
      <c r="H29" s="336">
        <v>0.9620000000000006</v>
      </c>
      <c r="I29" s="339">
        <v>118.86274509803923</v>
      </c>
      <c r="J29" s="406" t="s">
        <v>152</v>
      </c>
      <c r="K29" s="407">
        <f>E12</f>
        <v>1425.214</v>
      </c>
      <c r="L29" s="408">
        <f>K29*100/K34</f>
        <v>1.253827613856735</v>
      </c>
      <c r="M29" s="373"/>
      <c r="N29" s="373"/>
      <c r="O29" s="373"/>
      <c r="P29" s="373"/>
      <c r="Q29" s="373"/>
      <c r="R29" s="373"/>
      <c r="S29" s="373"/>
      <c r="T29" s="373"/>
      <c r="U29" s="373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</row>
    <row r="30" spans="1:12" ht="17.25" customHeight="1">
      <c r="A30" s="26" t="s">
        <v>125</v>
      </c>
      <c r="B30" s="332">
        <v>1347.1</v>
      </c>
      <c r="C30" s="332">
        <v>4568.307</v>
      </c>
      <c r="D30" s="332">
        <v>2188.483</v>
      </c>
      <c r="E30" s="332">
        <v>973.86</v>
      </c>
      <c r="F30" s="332">
        <v>-1214.623</v>
      </c>
      <c r="G30" s="332">
        <v>44.49931756381018</v>
      </c>
      <c r="H30" s="332">
        <v>-373.2399999999999</v>
      </c>
      <c r="I30" s="333">
        <v>72.2930740108381</v>
      </c>
      <c r="J30" s="409" t="s">
        <v>91</v>
      </c>
      <c r="K30" s="410">
        <f>E22</f>
        <v>4323.701</v>
      </c>
      <c r="L30" s="402">
        <f>K30*100/K34</f>
        <v>3.803762598360653</v>
      </c>
    </row>
    <row r="31" spans="1:58" s="147" customFormat="1" ht="12.75" customHeight="1">
      <c r="A31" s="26" t="s">
        <v>317</v>
      </c>
      <c r="B31" s="332"/>
      <c r="C31" s="332">
        <v>211.566</v>
      </c>
      <c r="D31" s="332">
        <v>40.7</v>
      </c>
      <c r="E31" s="332"/>
      <c r="F31" s="344">
        <v>-40.7</v>
      </c>
      <c r="G31" s="344">
        <v>0</v>
      </c>
      <c r="H31" s="344">
        <v>0</v>
      </c>
      <c r="I31" s="345"/>
      <c r="J31" s="409" t="s">
        <v>123</v>
      </c>
      <c r="K31" s="410">
        <f>E25</f>
        <v>4526.322</v>
      </c>
      <c r="L31" s="402">
        <f>K31*100/K34</f>
        <v>3.9820177971920323</v>
      </c>
      <c r="M31" s="377"/>
      <c r="N31" s="377"/>
      <c r="O31" s="377"/>
      <c r="P31" s="377"/>
      <c r="Q31" s="377"/>
      <c r="R31" s="377"/>
      <c r="S31" s="377"/>
      <c r="T31" s="377"/>
      <c r="U31" s="377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</row>
    <row r="32" spans="1:58" s="284" customFormat="1" ht="18" customHeight="1">
      <c r="A32" s="26" t="s">
        <v>158</v>
      </c>
      <c r="B32" s="332">
        <v>3305.2999999999997</v>
      </c>
      <c r="C32" s="332">
        <v>22261.7</v>
      </c>
      <c r="D32" s="332">
        <v>4694.700000000001</v>
      </c>
      <c r="E32" s="332">
        <v>2515.5180000000005</v>
      </c>
      <c r="F32" s="332">
        <v>-2179.1820000000002</v>
      </c>
      <c r="G32" s="332">
        <v>53.58208192216756</v>
      </c>
      <c r="H32" s="332">
        <v>-789.7819999999992</v>
      </c>
      <c r="I32" s="333">
        <v>76.10558799503829</v>
      </c>
      <c r="J32" s="403" t="s">
        <v>153</v>
      </c>
      <c r="K32" s="404">
        <f>E30</f>
        <v>973.86</v>
      </c>
      <c r="L32" s="405">
        <f>K32*100/K34</f>
        <v>0.8567503266390312</v>
      </c>
      <c r="M32" s="378"/>
      <c r="N32" s="378"/>
      <c r="O32" s="378"/>
      <c r="P32" s="378"/>
      <c r="Q32" s="378"/>
      <c r="R32" s="378"/>
      <c r="S32" s="378"/>
      <c r="T32" s="378"/>
      <c r="U32" s="378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</row>
    <row r="33" spans="1:58" s="248" customFormat="1" ht="30" customHeight="1">
      <c r="A33" s="8" t="s">
        <v>318</v>
      </c>
      <c r="B33" s="332">
        <v>2528.7999999999997</v>
      </c>
      <c r="C33" s="332">
        <v>16784.9</v>
      </c>
      <c r="D33" s="332">
        <v>3066.3</v>
      </c>
      <c r="E33" s="332">
        <v>2174.9950000000003</v>
      </c>
      <c r="F33" s="332">
        <v>-891.3049999999998</v>
      </c>
      <c r="G33" s="332">
        <v>70.93223102762288</v>
      </c>
      <c r="H33" s="332">
        <v>-353.8049999999994</v>
      </c>
      <c r="I33" s="333">
        <v>86.00897658968684</v>
      </c>
      <c r="J33" s="411" t="s">
        <v>259</v>
      </c>
      <c r="K33" s="412">
        <f>E46-K26-K27-K28-K29-K30-K31-K32-E33</f>
        <v>634.8430000000035</v>
      </c>
      <c r="L33" s="402">
        <f>K33*100/K34</f>
        <v>0.558501168149945</v>
      </c>
      <c r="M33" s="379"/>
      <c r="N33" s="379"/>
      <c r="O33" s="379"/>
      <c r="P33" s="379"/>
      <c r="Q33" s="379"/>
      <c r="R33" s="379"/>
      <c r="S33" s="379"/>
      <c r="T33" s="379"/>
      <c r="U33" s="379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</row>
    <row r="34" spans="1:58" s="315" customFormat="1" ht="18" customHeight="1">
      <c r="A34" s="290" t="s">
        <v>126</v>
      </c>
      <c r="B34" s="334">
        <v>1137</v>
      </c>
      <c r="C34" s="334">
        <v>8463.4</v>
      </c>
      <c r="D34" s="334">
        <v>1240.153</v>
      </c>
      <c r="E34" s="334">
        <v>790.028</v>
      </c>
      <c r="F34" s="334">
        <v>-450.125</v>
      </c>
      <c r="G34" s="334">
        <v>63.70407522297652</v>
      </c>
      <c r="H34" s="334">
        <v>-346.972</v>
      </c>
      <c r="I34" s="335">
        <v>69.48355321020229</v>
      </c>
      <c r="J34" s="392"/>
      <c r="K34" s="393">
        <f>SUM(K26:K33)</f>
        <v>113669.05500000001</v>
      </c>
      <c r="L34" s="393">
        <f>SUM(L26:L33)</f>
        <v>99.99999999999999</v>
      </c>
      <c r="M34" s="380"/>
      <c r="N34" s="380"/>
      <c r="O34" s="380"/>
      <c r="P34" s="380"/>
      <c r="Q34" s="380"/>
      <c r="R34" s="380"/>
      <c r="S34" s="380"/>
      <c r="T34" s="380"/>
      <c r="U34" s="380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</row>
    <row r="35" spans="1:58" s="284" customFormat="1" ht="21.75" customHeight="1">
      <c r="A35" s="290" t="s">
        <v>127</v>
      </c>
      <c r="B35" s="334">
        <v>1363.6</v>
      </c>
      <c r="C35" s="334">
        <v>8091.5</v>
      </c>
      <c r="D35" s="334">
        <v>1781.165</v>
      </c>
      <c r="E35" s="334">
        <v>1358.986</v>
      </c>
      <c r="F35" s="334">
        <v>-422.17899999999986</v>
      </c>
      <c r="G35" s="334">
        <v>76.29759174472888</v>
      </c>
      <c r="H35" s="334">
        <v>-4.613999999999805</v>
      </c>
      <c r="I35" s="335">
        <v>99.66163097682606</v>
      </c>
      <c r="J35" s="403"/>
      <c r="K35" s="403"/>
      <c r="L35" s="405"/>
      <c r="M35" s="378"/>
      <c r="N35" s="378"/>
      <c r="O35" s="378"/>
      <c r="P35" s="378"/>
      <c r="Q35" s="378"/>
      <c r="R35" s="378"/>
      <c r="S35" s="378"/>
      <c r="T35" s="378"/>
      <c r="U35" s="378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</row>
    <row r="36" spans="1:58" s="284" customFormat="1" ht="28.5" customHeight="1">
      <c r="A36" s="290" t="s">
        <v>128</v>
      </c>
      <c r="B36" s="334">
        <v>28.2</v>
      </c>
      <c r="C36" s="334">
        <v>230</v>
      </c>
      <c r="D36" s="334">
        <v>44.982</v>
      </c>
      <c r="E36" s="334">
        <v>25.981</v>
      </c>
      <c r="F36" s="334">
        <v>-19.000999999999998</v>
      </c>
      <c r="G36" s="334">
        <v>57.758659019163225</v>
      </c>
      <c r="H36" s="334">
        <v>-2.2189999999999976</v>
      </c>
      <c r="I36" s="335">
        <v>92.13120567375887</v>
      </c>
      <c r="J36" s="403"/>
      <c r="K36" s="403"/>
      <c r="L36" s="405"/>
      <c r="M36" s="378"/>
      <c r="N36" s="378"/>
      <c r="O36" s="378"/>
      <c r="P36" s="378"/>
      <c r="Q36" s="378"/>
      <c r="R36" s="378"/>
      <c r="S36" s="378"/>
      <c r="T36" s="378"/>
      <c r="U36" s="378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</row>
    <row r="37" spans="1:58" s="284" customFormat="1" ht="16.5" customHeight="1">
      <c r="A37" s="293" t="s">
        <v>319</v>
      </c>
      <c r="B37" s="346"/>
      <c r="C37" s="338">
        <v>250</v>
      </c>
      <c r="D37" s="346"/>
      <c r="E37" s="346"/>
      <c r="F37" s="336">
        <v>0</v>
      </c>
      <c r="G37" s="336"/>
      <c r="H37" s="336"/>
      <c r="I37" s="337"/>
      <c r="J37" s="403"/>
      <c r="K37" s="403"/>
      <c r="L37" s="405"/>
      <c r="M37" s="378"/>
      <c r="N37" s="378"/>
      <c r="O37" s="378"/>
      <c r="P37" s="378"/>
      <c r="Q37" s="378"/>
      <c r="R37" s="378"/>
      <c r="S37" s="378"/>
      <c r="T37" s="378"/>
      <c r="U37" s="378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</row>
    <row r="38" spans="1:58" s="284" customFormat="1" ht="18.75" customHeight="1">
      <c r="A38" s="295" t="s">
        <v>159</v>
      </c>
      <c r="B38" s="346">
        <v>30</v>
      </c>
      <c r="C38" s="346"/>
      <c r="D38" s="336"/>
      <c r="E38" s="336"/>
      <c r="F38" s="336">
        <v>0</v>
      </c>
      <c r="G38" s="336"/>
      <c r="H38" s="336"/>
      <c r="I38" s="337"/>
      <c r="J38" s="413"/>
      <c r="K38" s="413"/>
      <c r="L38" s="405"/>
      <c r="M38" s="378"/>
      <c r="N38" s="378"/>
      <c r="O38" s="378"/>
      <c r="P38" s="378"/>
      <c r="Q38" s="378"/>
      <c r="R38" s="378"/>
      <c r="S38" s="378"/>
      <c r="T38" s="378"/>
      <c r="U38" s="378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</row>
    <row r="39" spans="1:58" s="284" customFormat="1" ht="18" customHeight="1">
      <c r="A39" s="295" t="s">
        <v>320</v>
      </c>
      <c r="B39" s="336"/>
      <c r="C39" s="336">
        <v>2200</v>
      </c>
      <c r="D39" s="336">
        <v>366.8</v>
      </c>
      <c r="E39" s="336"/>
      <c r="F39" s="336">
        <v>-366.8</v>
      </c>
      <c r="G39" s="336">
        <v>0</v>
      </c>
      <c r="H39" s="336">
        <v>0</v>
      </c>
      <c r="I39" s="337"/>
      <c r="J39" s="414"/>
      <c r="K39" s="414"/>
      <c r="L39" s="405"/>
      <c r="M39" s="378"/>
      <c r="N39" s="378"/>
      <c r="O39" s="378"/>
      <c r="P39" s="378"/>
      <c r="Q39" s="378"/>
      <c r="R39" s="378"/>
      <c r="S39" s="378"/>
      <c r="T39" s="378"/>
      <c r="U39" s="378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</row>
    <row r="40" spans="1:58" s="284" customFormat="1" ht="15" customHeight="1">
      <c r="A40" s="295" t="s">
        <v>265</v>
      </c>
      <c r="B40" s="338">
        <v>746.5</v>
      </c>
      <c r="C40" s="338">
        <v>3026.8</v>
      </c>
      <c r="D40" s="336">
        <v>1261.6</v>
      </c>
      <c r="E40" s="336">
        <v>340.523</v>
      </c>
      <c r="F40" s="336">
        <v>-921.0769999999999</v>
      </c>
      <c r="G40" s="336">
        <v>26.99136017755232</v>
      </c>
      <c r="H40" s="336">
        <v>-405.977</v>
      </c>
      <c r="I40" s="337">
        <v>45.61594105827194</v>
      </c>
      <c r="J40" s="414"/>
      <c r="K40" s="414"/>
      <c r="L40" s="405"/>
      <c r="M40" s="378"/>
      <c r="N40" s="378"/>
      <c r="O40" s="378"/>
      <c r="P40" s="378"/>
      <c r="Q40" s="378"/>
      <c r="R40" s="378"/>
      <c r="S40" s="378"/>
      <c r="T40" s="378"/>
      <c r="U40" s="378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</row>
    <row r="41" spans="1:58" s="145" customFormat="1" ht="17.25" customHeight="1">
      <c r="A41" s="26" t="s">
        <v>160</v>
      </c>
      <c r="B41" s="347">
        <v>20.4</v>
      </c>
      <c r="C41" s="347">
        <v>701.826</v>
      </c>
      <c r="D41" s="347">
        <v>105.79</v>
      </c>
      <c r="E41" s="347">
        <v>58.539</v>
      </c>
      <c r="F41" s="347">
        <v>-47.251000000000005</v>
      </c>
      <c r="G41" s="347">
        <v>55.335097835334146</v>
      </c>
      <c r="H41" s="347">
        <v>38.139</v>
      </c>
      <c r="I41" s="341">
        <v>286.95588235294116</v>
      </c>
      <c r="J41" s="414"/>
      <c r="K41" s="414"/>
      <c r="L41" s="405"/>
      <c r="M41" s="378"/>
      <c r="N41" s="378"/>
      <c r="O41" s="378"/>
      <c r="P41" s="378"/>
      <c r="Q41" s="378"/>
      <c r="R41" s="378"/>
      <c r="S41" s="378"/>
      <c r="T41" s="378"/>
      <c r="U41" s="378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</row>
    <row r="42" spans="1:58" s="145" customFormat="1" ht="15.75">
      <c r="A42" s="26" t="s">
        <v>129</v>
      </c>
      <c r="B42" s="332">
        <v>7.6</v>
      </c>
      <c r="C42" s="332">
        <v>345.166</v>
      </c>
      <c r="D42" s="347">
        <v>129.091</v>
      </c>
      <c r="E42" s="347">
        <v>2.44</v>
      </c>
      <c r="F42" s="347">
        <v>-126.65100000000001</v>
      </c>
      <c r="G42" s="347">
        <v>1.8901395139862573</v>
      </c>
      <c r="H42" s="347">
        <v>-5.16</v>
      </c>
      <c r="I42" s="341">
        <v>32.10526315789474</v>
      </c>
      <c r="J42" s="414"/>
      <c r="K42" s="414"/>
      <c r="L42" s="405"/>
      <c r="M42" s="378"/>
      <c r="N42" s="378"/>
      <c r="O42" s="378"/>
      <c r="P42" s="378"/>
      <c r="Q42" s="378"/>
      <c r="R42" s="378"/>
      <c r="S42" s="378"/>
      <c r="T42" s="378"/>
      <c r="U42" s="378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</row>
    <row r="43" spans="1:58" s="319" customFormat="1" ht="15.75">
      <c r="A43" s="26" t="s">
        <v>130</v>
      </c>
      <c r="B43" s="347">
        <v>180.6</v>
      </c>
      <c r="C43" s="347">
        <v>1836.276</v>
      </c>
      <c r="D43" s="347">
        <v>906.342</v>
      </c>
      <c r="E43" s="347">
        <v>113.279</v>
      </c>
      <c r="F43" s="347">
        <v>-793.063</v>
      </c>
      <c r="G43" s="347">
        <v>12.498482912631214</v>
      </c>
      <c r="H43" s="347">
        <v>-67.321</v>
      </c>
      <c r="I43" s="341">
        <v>62.72369878183832</v>
      </c>
      <c r="J43" s="415"/>
      <c r="K43" s="415"/>
      <c r="L43" s="416"/>
      <c r="M43" s="381"/>
      <c r="N43" s="381"/>
      <c r="O43" s="381"/>
      <c r="P43" s="381"/>
      <c r="Q43" s="381"/>
      <c r="R43" s="381"/>
      <c r="S43" s="381"/>
      <c r="T43" s="381"/>
      <c r="U43" s="381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</row>
    <row r="44" spans="1:58" s="319" customFormat="1" ht="24.75" customHeight="1">
      <c r="A44" s="8" t="s">
        <v>131</v>
      </c>
      <c r="B44" s="336"/>
      <c r="C44" s="336"/>
      <c r="D44" s="336"/>
      <c r="E44" s="336">
        <v>0</v>
      </c>
      <c r="F44" s="336">
        <v>0</v>
      </c>
      <c r="G44" s="336"/>
      <c r="H44" s="336">
        <v>0</v>
      </c>
      <c r="I44" s="337"/>
      <c r="J44" s="415"/>
      <c r="K44" s="415"/>
      <c r="L44" s="416"/>
      <c r="M44" s="381"/>
      <c r="N44" s="381"/>
      <c r="O44" s="381"/>
      <c r="P44" s="381"/>
      <c r="Q44" s="381"/>
      <c r="R44" s="381"/>
      <c r="S44" s="381"/>
      <c r="T44" s="381"/>
      <c r="U44" s="381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</row>
    <row r="45" spans="1:58" s="317" customFormat="1" ht="22.5" customHeight="1">
      <c r="A45" s="8" t="s">
        <v>333</v>
      </c>
      <c r="B45" s="336">
        <v>180.6</v>
      </c>
      <c r="C45" s="336">
        <v>1836.276</v>
      </c>
      <c r="D45" s="336">
        <v>906.342</v>
      </c>
      <c r="E45" s="336">
        <v>113.279</v>
      </c>
      <c r="F45" s="336">
        <v>-793.063</v>
      </c>
      <c r="G45" s="336">
        <v>12.498482912631214</v>
      </c>
      <c r="H45" s="336">
        <v>-67.321</v>
      </c>
      <c r="I45" s="337">
        <v>62.72369878183832</v>
      </c>
      <c r="J45" s="417"/>
      <c r="K45" s="417"/>
      <c r="L45" s="418"/>
      <c r="M45" s="382"/>
      <c r="N45" s="382"/>
      <c r="O45" s="382"/>
      <c r="P45" s="382"/>
      <c r="Q45" s="382"/>
      <c r="R45" s="382"/>
      <c r="S45" s="382"/>
      <c r="T45" s="382"/>
      <c r="U45" s="382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</row>
    <row r="46" spans="1:58" s="317" customFormat="1" ht="17.25" customHeight="1">
      <c r="A46" s="348" t="s">
        <v>132</v>
      </c>
      <c r="B46" s="349">
        <v>130481.10000000002</v>
      </c>
      <c r="C46" s="349">
        <v>550775.1739999999</v>
      </c>
      <c r="D46" s="349">
        <v>146696.04</v>
      </c>
      <c r="E46" s="349">
        <v>115844.05</v>
      </c>
      <c r="F46" s="349">
        <v>-30851.99</v>
      </c>
      <c r="G46" s="349">
        <v>78.96876425566771</v>
      </c>
      <c r="H46" s="349">
        <v>-14637.050000000017</v>
      </c>
      <c r="I46" s="350">
        <v>88.78224509143469</v>
      </c>
      <c r="J46" s="417"/>
      <c r="K46" s="417"/>
      <c r="L46" s="418"/>
      <c r="M46" s="382"/>
      <c r="N46" s="382"/>
      <c r="O46" s="382"/>
      <c r="P46" s="382"/>
      <c r="Q46" s="382"/>
      <c r="R46" s="382"/>
      <c r="S46" s="382"/>
      <c r="T46" s="382"/>
      <c r="U46" s="382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</row>
    <row r="47" spans="1:9" ht="20.25" customHeight="1">
      <c r="A47" s="291" t="s">
        <v>286</v>
      </c>
      <c r="B47" s="332">
        <v>1037.6999999999998</v>
      </c>
      <c r="C47" s="332">
        <v>20086.5</v>
      </c>
      <c r="D47" s="332">
        <v>5224.6</v>
      </c>
      <c r="E47" s="332">
        <v>5030.1</v>
      </c>
      <c r="F47" s="332">
        <v>-194.5</v>
      </c>
      <c r="G47" s="332">
        <v>96.27722696474372</v>
      </c>
      <c r="H47" s="332">
        <v>3992.4000000000005</v>
      </c>
      <c r="I47" s="333">
        <v>484.7354726799654</v>
      </c>
    </row>
    <row r="48" spans="1:9" ht="16.5" customHeight="1">
      <c r="A48" s="8" t="s">
        <v>300</v>
      </c>
      <c r="B48" s="351">
        <v>1037.6999999999998</v>
      </c>
      <c r="C48" s="351">
        <v>20086.5</v>
      </c>
      <c r="D48" s="336">
        <v>5224.6</v>
      </c>
      <c r="E48" s="336">
        <v>5030.1</v>
      </c>
      <c r="F48" s="336">
        <v>-194.5</v>
      </c>
      <c r="G48" s="336">
        <v>96.27722696474372</v>
      </c>
      <c r="H48" s="336">
        <v>3992.4000000000005</v>
      </c>
      <c r="I48" s="337">
        <v>484.7354726799654</v>
      </c>
    </row>
    <row r="49" spans="1:58" s="143" customFormat="1" ht="18.75" customHeight="1">
      <c r="A49" s="296" t="s">
        <v>278</v>
      </c>
      <c r="B49" s="351">
        <v>614.3</v>
      </c>
      <c r="C49" s="351">
        <v>18649.6</v>
      </c>
      <c r="D49" s="336">
        <v>4908.6</v>
      </c>
      <c r="E49" s="336">
        <v>4725.5</v>
      </c>
      <c r="F49" s="336">
        <v>-183.10000000000036</v>
      </c>
      <c r="G49" s="336">
        <v>96.26981216640182</v>
      </c>
      <c r="H49" s="336">
        <v>4111.2</v>
      </c>
      <c r="I49" s="337">
        <v>769.2495523359922</v>
      </c>
      <c r="J49" s="396"/>
      <c r="K49" s="396"/>
      <c r="L49" s="397"/>
      <c r="M49" s="376"/>
      <c r="N49" s="376"/>
      <c r="O49" s="376"/>
      <c r="P49" s="376"/>
      <c r="Q49" s="376"/>
      <c r="R49" s="376"/>
      <c r="S49" s="376"/>
      <c r="T49" s="376"/>
      <c r="U49" s="376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</row>
    <row r="50" spans="1:58" s="264" customFormat="1" ht="18.75" customHeight="1">
      <c r="A50" s="352" t="s">
        <v>279</v>
      </c>
      <c r="B50" s="336">
        <v>423.4</v>
      </c>
      <c r="C50" s="336">
        <v>1436.9</v>
      </c>
      <c r="D50" s="336">
        <v>316</v>
      </c>
      <c r="E50" s="336">
        <v>304.6</v>
      </c>
      <c r="F50" s="336">
        <v>-11.399999999999977</v>
      </c>
      <c r="G50" s="336">
        <v>96.39240506329114</v>
      </c>
      <c r="H50" s="336">
        <v>-118.79999999999995</v>
      </c>
      <c r="I50" s="337">
        <v>71.94142654700049</v>
      </c>
      <c r="J50" s="392"/>
      <c r="K50" s="392"/>
      <c r="L50" s="393"/>
      <c r="M50" s="374"/>
      <c r="N50" s="374"/>
      <c r="O50" s="374"/>
      <c r="P50" s="374"/>
      <c r="Q50" s="374"/>
      <c r="R50" s="374"/>
      <c r="S50" s="374"/>
      <c r="T50" s="374"/>
      <c r="U50" s="374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</row>
    <row r="51" spans="1:58" s="264" customFormat="1" ht="18.75" customHeight="1">
      <c r="A51" s="353" t="s">
        <v>133</v>
      </c>
      <c r="B51" s="354">
        <v>131518.80000000002</v>
      </c>
      <c r="C51" s="354">
        <v>570861.6739999999</v>
      </c>
      <c r="D51" s="354">
        <v>151920.64</v>
      </c>
      <c r="E51" s="354">
        <v>120874.15000000001</v>
      </c>
      <c r="F51" s="354">
        <v>-31046.490000000005</v>
      </c>
      <c r="G51" s="354">
        <v>79.56400789254178</v>
      </c>
      <c r="H51" s="354">
        <v>-10644.650000000009</v>
      </c>
      <c r="I51" s="355">
        <v>91.90636623813478</v>
      </c>
      <c r="J51" s="392"/>
      <c r="K51" s="392"/>
      <c r="L51" s="393"/>
      <c r="M51" s="374"/>
      <c r="N51" s="374"/>
      <c r="O51" s="374"/>
      <c r="P51" s="374"/>
      <c r="Q51" s="374"/>
      <c r="R51" s="374"/>
      <c r="S51" s="374"/>
      <c r="T51" s="374"/>
      <c r="U51" s="374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</row>
    <row r="52" spans="1:58" s="143" customFormat="1" ht="18.75" customHeight="1">
      <c r="A52" s="26" t="s">
        <v>287</v>
      </c>
      <c r="B52" s="332">
        <v>61726.799999999996</v>
      </c>
      <c r="C52" s="332">
        <v>293184.4</v>
      </c>
      <c r="D52" s="332">
        <v>74976.94499999999</v>
      </c>
      <c r="E52" s="332">
        <v>68773.13</v>
      </c>
      <c r="F52" s="332">
        <v>-6203.815000000003</v>
      </c>
      <c r="G52" s="332">
        <v>91.72570314781431</v>
      </c>
      <c r="H52" s="332">
        <v>7046.330000000009</v>
      </c>
      <c r="I52" s="333">
        <v>111.41534957263298</v>
      </c>
      <c r="J52" s="396"/>
      <c r="K52" s="396"/>
      <c r="L52" s="397"/>
      <c r="M52" s="376"/>
      <c r="N52" s="376"/>
      <c r="O52" s="376"/>
      <c r="P52" s="376"/>
      <c r="Q52" s="376"/>
      <c r="R52" s="376"/>
      <c r="S52" s="376"/>
      <c r="T52" s="376"/>
      <c r="U52" s="376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</row>
    <row r="53" spans="1:9" ht="18.75" customHeight="1">
      <c r="A53" s="356" t="s">
        <v>134</v>
      </c>
      <c r="B53" s="357">
        <v>44997.2</v>
      </c>
      <c r="C53" s="357">
        <v>237081.7</v>
      </c>
      <c r="D53" s="336">
        <v>55244.3</v>
      </c>
      <c r="E53" s="336">
        <v>53152.975</v>
      </c>
      <c r="F53" s="336">
        <v>-2091.3250000000044</v>
      </c>
      <c r="G53" s="336">
        <v>96.21440583010373</v>
      </c>
      <c r="H53" s="336">
        <v>8155.7750000000015</v>
      </c>
      <c r="I53" s="337">
        <v>118.12507222671633</v>
      </c>
    </row>
    <row r="54" spans="1:9" ht="18.75" customHeight="1">
      <c r="A54" s="356" t="s">
        <v>135</v>
      </c>
      <c r="B54" s="357">
        <v>15511.5</v>
      </c>
      <c r="C54" s="357">
        <v>51024.2</v>
      </c>
      <c r="D54" s="336">
        <v>18411</v>
      </c>
      <c r="E54" s="336">
        <v>14555.77</v>
      </c>
      <c r="F54" s="336">
        <v>-3855.2299999999996</v>
      </c>
      <c r="G54" s="336">
        <v>79.06018141328553</v>
      </c>
      <c r="H54" s="336">
        <v>-955.7299999999996</v>
      </c>
      <c r="I54" s="337">
        <v>93.83857138252264</v>
      </c>
    </row>
    <row r="55" spans="1:9" ht="27.75" customHeight="1">
      <c r="A55" s="356" t="s">
        <v>136</v>
      </c>
      <c r="B55" s="357">
        <v>613.1</v>
      </c>
      <c r="C55" s="357">
        <v>1866.1</v>
      </c>
      <c r="D55" s="336">
        <v>518.7</v>
      </c>
      <c r="E55" s="336">
        <v>270.119</v>
      </c>
      <c r="F55" s="336">
        <v>-248.58100000000002</v>
      </c>
      <c r="G55" s="336">
        <v>52.07615191825718</v>
      </c>
      <c r="H55" s="336">
        <v>-342.981</v>
      </c>
      <c r="I55" s="337">
        <v>44.057902462893495</v>
      </c>
    </row>
    <row r="56" spans="1:58" s="264" customFormat="1" ht="42" customHeight="1">
      <c r="A56" s="356" t="s">
        <v>137</v>
      </c>
      <c r="B56" s="357">
        <v>37.1</v>
      </c>
      <c r="C56" s="357">
        <v>223.9</v>
      </c>
      <c r="D56" s="336">
        <v>117.351</v>
      </c>
      <c r="E56" s="336">
        <v>117.361</v>
      </c>
      <c r="F56" s="336">
        <v>0.010000000000005116</v>
      </c>
      <c r="G56" s="336">
        <v>100.00852144421437</v>
      </c>
      <c r="H56" s="336">
        <v>80.261</v>
      </c>
      <c r="I56" s="337">
        <v>316.33692722371967</v>
      </c>
      <c r="J56" s="392"/>
      <c r="K56" s="392"/>
      <c r="L56" s="393"/>
      <c r="M56" s="374"/>
      <c r="N56" s="374"/>
      <c r="O56" s="374"/>
      <c r="P56" s="374"/>
      <c r="Q56" s="374"/>
      <c r="R56" s="374"/>
      <c r="S56" s="374"/>
      <c r="T56" s="374"/>
      <c r="U56" s="374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</row>
    <row r="57" spans="1:58" s="264" customFormat="1" ht="45">
      <c r="A57" s="8" t="s">
        <v>138</v>
      </c>
      <c r="B57" s="336">
        <v>567.9</v>
      </c>
      <c r="C57" s="336">
        <v>2951</v>
      </c>
      <c r="D57" s="336">
        <v>666.094</v>
      </c>
      <c r="E57" s="336">
        <v>663.605</v>
      </c>
      <c r="F57" s="336">
        <v>-2.4890000000000327</v>
      </c>
      <c r="G57" s="336">
        <v>99.62632901662528</v>
      </c>
      <c r="H57" s="336">
        <v>95.70500000000004</v>
      </c>
      <c r="I57" s="337">
        <v>116.8524388096496</v>
      </c>
      <c r="J57" s="392"/>
      <c r="K57" s="392"/>
      <c r="L57" s="393"/>
      <c r="M57" s="374"/>
      <c r="N57" s="374"/>
      <c r="O57" s="374"/>
      <c r="P57" s="374"/>
      <c r="Q57" s="374"/>
      <c r="R57" s="374"/>
      <c r="S57" s="374"/>
      <c r="T57" s="374"/>
      <c r="U57" s="374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</row>
    <row r="58" spans="1:9" ht="15.75">
      <c r="A58" s="298" t="s">
        <v>301</v>
      </c>
      <c r="B58" s="332"/>
      <c r="C58" s="332">
        <v>37.5</v>
      </c>
      <c r="D58" s="332">
        <v>19.5</v>
      </c>
      <c r="E58" s="332">
        <v>13.3</v>
      </c>
      <c r="F58" s="347">
        <v>-6.199999999999999</v>
      </c>
      <c r="G58" s="336">
        <v>68.2051282051282</v>
      </c>
      <c r="H58" s="336">
        <v>13.3</v>
      </c>
      <c r="I58" s="337"/>
    </row>
    <row r="59" spans="1:9" ht="29.25" thickBot="1">
      <c r="A59" s="358" t="s">
        <v>288</v>
      </c>
      <c r="B59" s="359">
        <v>193245.6</v>
      </c>
      <c r="C59" s="359">
        <v>864046.0739999999</v>
      </c>
      <c r="D59" s="359">
        <v>226897.885</v>
      </c>
      <c r="E59" s="359">
        <v>189647.28000000003</v>
      </c>
      <c r="F59" s="359">
        <v>-37250.60499999998</v>
      </c>
      <c r="G59" s="359">
        <v>83.58265657698838</v>
      </c>
      <c r="H59" s="359">
        <v>-3598.319999999978</v>
      </c>
      <c r="I59" s="360">
        <v>98.13795501682834</v>
      </c>
    </row>
    <row r="60" spans="1:21" s="144" customFormat="1" ht="15.75">
      <c r="A60" s="313" t="s">
        <v>15</v>
      </c>
      <c r="B60" s="361"/>
      <c r="C60" s="361"/>
      <c r="D60" s="361"/>
      <c r="E60" s="361"/>
      <c r="F60" s="362">
        <v>0</v>
      </c>
      <c r="G60" s="362"/>
      <c r="H60" s="362"/>
      <c r="I60" s="363"/>
      <c r="J60" s="414"/>
      <c r="K60" s="414"/>
      <c r="L60" s="405"/>
      <c r="M60" s="378"/>
      <c r="N60" s="378"/>
      <c r="O60" s="378"/>
      <c r="P60" s="378"/>
      <c r="Q60" s="378"/>
      <c r="R60" s="378"/>
      <c r="S60" s="378"/>
      <c r="T60" s="378"/>
      <c r="U60" s="378"/>
    </row>
    <row r="61" spans="1:21" s="311" customFormat="1" ht="15.75">
      <c r="A61" s="364" t="s">
        <v>321</v>
      </c>
      <c r="B61" s="332">
        <v>7169.1</v>
      </c>
      <c r="C61" s="332">
        <v>65992.78</v>
      </c>
      <c r="D61" s="332">
        <v>21655.800000000003</v>
      </c>
      <c r="E61" s="332">
        <v>654.29</v>
      </c>
      <c r="F61" s="332">
        <v>-21001.510000000002</v>
      </c>
      <c r="G61" s="332">
        <v>3.021315305830308</v>
      </c>
      <c r="H61" s="332">
        <v>-6514.81</v>
      </c>
      <c r="I61" s="333">
        <v>9.126529131969145</v>
      </c>
      <c r="J61" s="419"/>
      <c r="K61" s="419"/>
      <c r="L61" s="420"/>
      <c r="M61" s="383"/>
      <c r="N61" s="383"/>
      <c r="O61" s="383"/>
      <c r="P61" s="383"/>
      <c r="Q61" s="383"/>
      <c r="R61" s="383"/>
      <c r="S61" s="383"/>
      <c r="T61" s="383"/>
      <c r="U61" s="383"/>
    </row>
    <row r="62" spans="1:21" s="144" customFormat="1" ht="15.75">
      <c r="A62" s="292" t="s">
        <v>141</v>
      </c>
      <c r="B62" s="336">
        <v>669.8</v>
      </c>
      <c r="C62" s="336">
        <v>10742.9</v>
      </c>
      <c r="D62" s="336">
        <v>3089.5</v>
      </c>
      <c r="E62" s="336">
        <v>96.24</v>
      </c>
      <c r="F62" s="336">
        <v>-2993.26</v>
      </c>
      <c r="G62" s="338">
        <v>3.1150671629713544</v>
      </c>
      <c r="H62" s="338">
        <v>-573.56</v>
      </c>
      <c r="I62" s="339">
        <v>14.368468199462525</v>
      </c>
      <c r="J62" s="414"/>
      <c r="K62" s="414"/>
      <c r="L62" s="405"/>
      <c r="M62" s="378"/>
      <c r="N62" s="378"/>
      <c r="O62" s="378"/>
      <c r="P62" s="378"/>
      <c r="Q62" s="378"/>
      <c r="R62" s="378"/>
      <c r="S62" s="378"/>
      <c r="T62" s="378"/>
      <c r="U62" s="378"/>
    </row>
    <row r="63" spans="1:21" s="312" customFormat="1" ht="15.75">
      <c r="A63" s="292" t="s">
        <v>142</v>
      </c>
      <c r="B63" s="336">
        <v>683.5</v>
      </c>
      <c r="C63" s="336">
        <v>9351.4</v>
      </c>
      <c r="D63" s="336">
        <v>2497.1</v>
      </c>
      <c r="E63" s="336">
        <v>36.65</v>
      </c>
      <c r="F63" s="336">
        <v>-2460.45</v>
      </c>
      <c r="G63" s="338">
        <v>1.467702534940531</v>
      </c>
      <c r="H63" s="338">
        <v>-646.85</v>
      </c>
      <c r="I63" s="339">
        <v>5.362106803218727</v>
      </c>
      <c r="J63" s="421"/>
      <c r="K63" s="421"/>
      <c r="L63" s="422"/>
      <c r="M63" s="384"/>
      <c r="N63" s="384"/>
      <c r="O63" s="384"/>
      <c r="P63" s="384"/>
      <c r="Q63" s="384"/>
      <c r="R63" s="384"/>
      <c r="S63" s="384"/>
      <c r="T63" s="384"/>
      <c r="U63" s="384"/>
    </row>
    <row r="64" spans="1:21" s="312" customFormat="1" ht="15.75">
      <c r="A64" s="292" t="s">
        <v>143</v>
      </c>
      <c r="B64" s="336">
        <v>188.2</v>
      </c>
      <c r="C64" s="336">
        <v>389.2</v>
      </c>
      <c r="D64" s="336">
        <v>319.2</v>
      </c>
      <c r="E64" s="336"/>
      <c r="F64" s="336">
        <v>-319.2</v>
      </c>
      <c r="G64" s="338">
        <v>0</v>
      </c>
      <c r="H64" s="338">
        <v>-188.2</v>
      </c>
      <c r="I64" s="339">
        <v>0</v>
      </c>
      <c r="J64" s="421"/>
      <c r="K64" s="421"/>
      <c r="L64" s="422"/>
      <c r="M64" s="384"/>
      <c r="N64" s="384"/>
      <c r="O64" s="384"/>
      <c r="P64" s="384"/>
      <c r="Q64" s="384"/>
      <c r="R64" s="384"/>
      <c r="S64" s="384"/>
      <c r="T64" s="384"/>
      <c r="U64" s="384"/>
    </row>
    <row r="65" spans="1:21" s="144" customFormat="1" ht="15.75">
      <c r="A65" s="292" t="s">
        <v>144</v>
      </c>
      <c r="B65" s="336">
        <v>65.9</v>
      </c>
      <c r="C65" s="336">
        <v>1953.3</v>
      </c>
      <c r="D65" s="336">
        <v>288.5</v>
      </c>
      <c r="E65" s="336"/>
      <c r="F65" s="336">
        <v>-288.5</v>
      </c>
      <c r="G65" s="338">
        <v>0</v>
      </c>
      <c r="H65" s="338">
        <v>-65.9</v>
      </c>
      <c r="I65" s="339">
        <v>0</v>
      </c>
      <c r="J65" s="414"/>
      <c r="K65" s="414"/>
      <c r="L65" s="405"/>
      <c r="M65" s="378"/>
      <c r="N65" s="378"/>
      <c r="O65" s="378"/>
      <c r="P65" s="378"/>
      <c r="Q65" s="378"/>
      <c r="R65" s="378"/>
      <c r="S65" s="378"/>
      <c r="T65" s="378"/>
      <c r="U65" s="378"/>
    </row>
    <row r="66" spans="1:21" s="144" customFormat="1" ht="15.75">
      <c r="A66" s="292" t="s">
        <v>322</v>
      </c>
      <c r="B66" s="336"/>
      <c r="C66" s="336">
        <v>35.2</v>
      </c>
      <c r="D66" s="336">
        <v>35.2</v>
      </c>
      <c r="E66" s="336"/>
      <c r="F66" s="336">
        <v>-35.2</v>
      </c>
      <c r="G66" s="338">
        <v>0</v>
      </c>
      <c r="H66" s="338">
        <v>0</v>
      </c>
      <c r="I66" s="339"/>
      <c r="J66" s="414"/>
      <c r="K66" s="414"/>
      <c r="L66" s="405"/>
      <c r="M66" s="378"/>
      <c r="N66" s="378"/>
      <c r="O66" s="378"/>
      <c r="P66" s="378"/>
      <c r="Q66" s="378"/>
      <c r="R66" s="378"/>
      <c r="S66" s="378"/>
      <c r="T66" s="378"/>
      <c r="U66" s="378"/>
    </row>
    <row r="67" spans="1:21" s="144" customFormat="1" ht="15.75">
      <c r="A67" s="292" t="s">
        <v>145</v>
      </c>
      <c r="B67" s="336">
        <v>12.5</v>
      </c>
      <c r="C67" s="336">
        <v>464.5</v>
      </c>
      <c r="D67" s="336">
        <v>320.5</v>
      </c>
      <c r="E67" s="336"/>
      <c r="F67" s="336">
        <v>-320.5</v>
      </c>
      <c r="G67" s="338">
        <v>0</v>
      </c>
      <c r="H67" s="338">
        <v>-12.5</v>
      </c>
      <c r="I67" s="339">
        <v>0</v>
      </c>
      <c r="J67" s="414"/>
      <c r="K67" s="414"/>
      <c r="L67" s="405"/>
      <c r="M67" s="378"/>
      <c r="N67" s="378"/>
      <c r="O67" s="378"/>
      <c r="P67" s="378"/>
      <c r="Q67" s="378"/>
      <c r="R67" s="378"/>
      <c r="S67" s="378"/>
      <c r="T67" s="378"/>
      <c r="U67" s="378"/>
    </row>
    <row r="68" spans="1:21" s="144" customFormat="1" ht="15.75">
      <c r="A68" s="292" t="s">
        <v>161</v>
      </c>
      <c r="B68" s="336">
        <v>1417.9</v>
      </c>
      <c r="C68" s="336">
        <v>15759.9</v>
      </c>
      <c r="D68" s="336">
        <v>6224.9</v>
      </c>
      <c r="E68" s="336">
        <v>303.44</v>
      </c>
      <c r="F68" s="336">
        <v>-5921.46</v>
      </c>
      <c r="G68" s="338">
        <v>4.874616459702164</v>
      </c>
      <c r="H68" s="338">
        <v>-1114.46</v>
      </c>
      <c r="I68" s="339">
        <v>21.40066295225333</v>
      </c>
      <c r="J68" s="414"/>
      <c r="K68" s="414"/>
      <c r="L68" s="405"/>
      <c r="M68" s="378"/>
      <c r="N68" s="378"/>
      <c r="O68" s="378"/>
      <c r="P68" s="378"/>
      <c r="Q68" s="378"/>
      <c r="R68" s="378"/>
      <c r="S68" s="378"/>
      <c r="T68" s="378"/>
      <c r="U68" s="378"/>
    </row>
    <row r="69" spans="1:21" s="144" customFormat="1" ht="19.5" customHeight="1">
      <c r="A69" s="293" t="s">
        <v>146</v>
      </c>
      <c r="B69" s="336">
        <v>315.2</v>
      </c>
      <c r="C69" s="336">
        <v>13552.611</v>
      </c>
      <c r="D69" s="336">
        <v>2945.6</v>
      </c>
      <c r="E69" s="336">
        <v>187.96</v>
      </c>
      <c r="F69" s="336">
        <v>-2757.64</v>
      </c>
      <c r="G69" s="338">
        <v>6.381042911461162</v>
      </c>
      <c r="H69" s="338">
        <v>-127.23999999999998</v>
      </c>
      <c r="I69" s="339">
        <v>59.63197969543148</v>
      </c>
      <c r="J69" s="414"/>
      <c r="K69" s="414"/>
      <c r="L69" s="405"/>
      <c r="M69" s="378"/>
      <c r="N69" s="378"/>
      <c r="O69" s="378"/>
      <c r="P69" s="378"/>
      <c r="Q69" s="378"/>
      <c r="R69" s="378"/>
      <c r="S69" s="378"/>
      <c r="T69" s="378"/>
      <c r="U69" s="378"/>
    </row>
    <row r="70" spans="1:21" s="144" customFormat="1" ht="15.75">
      <c r="A70" s="292" t="s">
        <v>302</v>
      </c>
      <c r="B70" s="336">
        <v>2861</v>
      </c>
      <c r="C70" s="336">
        <v>2546.189</v>
      </c>
      <c r="D70" s="336">
        <v>765</v>
      </c>
      <c r="E70" s="336"/>
      <c r="F70" s="336">
        <v>-765</v>
      </c>
      <c r="G70" s="332">
        <v>0</v>
      </c>
      <c r="H70" s="338">
        <v>-2861</v>
      </c>
      <c r="I70" s="333">
        <v>0</v>
      </c>
      <c r="J70" s="414"/>
      <c r="K70" s="414"/>
      <c r="L70" s="405"/>
      <c r="M70" s="378"/>
      <c r="N70" s="378"/>
      <c r="O70" s="378"/>
      <c r="P70" s="378"/>
      <c r="Q70" s="378"/>
      <c r="R70" s="378"/>
      <c r="S70" s="378"/>
      <c r="T70" s="378"/>
      <c r="U70" s="378"/>
    </row>
    <row r="71" spans="1:21" s="144" customFormat="1" ht="15.75">
      <c r="A71" s="292" t="s">
        <v>323</v>
      </c>
      <c r="B71" s="336"/>
      <c r="C71" s="336">
        <v>200</v>
      </c>
      <c r="D71" s="336">
        <v>100</v>
      </c>
      <c r="E71" s="336"/>
      <c r="F71" s="336">
        <v>-100</v>
      </c>
      <c r="G71" s="332">
        <v>0</v>
      </c>
      <c r="H71" s="338">
        <v>0</v>
      </c>
      <c r="I71" s="333"/>
      <c r="J71" s="414"/>
      <c r="K71" s="414"/>
      <c r="L71" s="405"/>
      <c r="M71" s="378"/>
      <c r="N71" s="378"/>
      <c r="O71" s="378"/>
      <c r="P71" s="378"/>
      <c r="Q71" s="378"/>
      <c r="R71" s="378"/>
      <c r="S71" s="378"/>
      <c r="T71" s="378"/>
      <c r="U71" s="378"/>
    </row>
    <row r="72" spans="1:21" s="144" customFormat="1" ht="15.75">
      <c r="A72" s="292" t="s">
        <v>162</v>
      </c>
      <c r="B72" s="336">
        <v>100</v>
      </c>
      <c r="C72" s="336">
        <v>1705.78</v>
      </c>
      <c r="D72" s="336">
        <v>945.7</v>
      </c>
      <c r="E72" s="336"/>
      <c r="F72" s="336">
        <v>-945.7</v>
      </c>
      <c r="G72" s="332">
        <v>0</v>
      </c>
      <c r="H72" s="338">
        <v>-100</v>
      </c>
      <c r="I72" s="333">
        <v>0</v>
      </c>
      <c r="J72" s="414"/>
      <c r="K72" s="414"/>
      <c r="L72" s="405"/>
      <c r="M72" s="378"/>
      <c r="N72" s="378"/>
      <c r="O72" s="378"/>
      <c r="P72" s="378"/>
      <c r="Q72" s="378"/>
      <c r="R72" s="378"/>
      <c r="S72" s="378"/>
      <c r="T72" s="378"/>
      <c r="U72" s="378"/>
    </row>
    <row r="73" spans="1:21" s="144" customFormat="1" ht="15.75">
      <c r="A73" s="292" t="s">
        <v>289</v>
      </c>
      <c r="B73" s="336">
        <v>239.8</v>
      </c>
      <c r="C73" s="336">
        <v>4616.4</v>
      </c>
      <c r="D73" s="336">
        <v>1299.4</v>
      </c>
      <c r="E73" s="336"/>
      <c r="F73" s="336">
        <v>-1299.4</v>
      </c>
      <c r="G73" s="332">
        <v>0</v>
      </c>
      <c r="H73" s="338">
        <v>-239.8</v>
      </c>
      <c r="I73" s="333">
        <v>0</v>
      </c>
      <c r="J73" s="414"/>
      <c r="K73" s="414"/>
      <c r="L73" s="405"/>
      <c r="M73" s="378"/>
      <c r="N73" s="378"/>
      <c r="O73" s="378"/>
      <c r="P73" s="378"/>
      <c r="Q73" s="378"/>
      <c r="R73" s="378"/>
      <c r="S73" s="378"/>
      <c r="T73" s="378"/>
      <c r="U73" s="378"/>
    </row>
    <row r="74" spans="1:21" s="311" customFormat="1" ht="15.75">
      <c r="A74" s="292" t="s">
        <v>324</v>
      </c>
      <c r="B74" s="336">
        <v>46</v>
      </c>
      <c r="C74" s="336"/>
      <c r="D74" s="336"/>
      <c r="E74" s="336"/>
      <c r="F74" s="336">
        <v>0</v>
      </c>
      <c r="G74" s="332"/>
      <c r="H74" s="338">
        <v>-46</v>
      </c>
      <c r="I74" s="333">
        <v>0</v>
      </c>
      <c r="J74" s="419"/>
      <c r="K74" s="419"/>
      <c r="L74" s="420"/>
      <c r="M74" s="383"/>
      <c r="N74" s="383"/>
      <c r="O74" s="383"/>
      <c r="P74" s="383"/>
      <c r="Q74" s="383"/>
      <c r="R74" s="383"/>
      <c r="S74" s="383"/>
      <c r="T74" s="383"/>
      <c r="U74" s="383"/>
    </row>
    <row r="75" spans="1:21" s="144" customFormat="1" ht="15.75">
      <c r="A75" s="292" t="s">
        <v>325</v>
      </c>
      <c r="B75" s="336"/>
      <c r="C75" s="336">
        <v>60</v>
      </c>
      <c r="D75" s="336"/>
      <c r="E75" s="336"/>
      <c r="F75" s="336">
        <v>0</v>
      </c>
      <c r="G75" s="332"/>
      <c r="H75" s="338">
        <v>0</v>
      </c>
      <c r="I75" s="333"/>
      <c r="J75" s="414"/>
      <c r="K75" s="414"/>
      <c r="L75" s="405"/>
      <c r="M75" s="378"/>
      <c r="N75" s="378"/>
      <c r="O75" s="378"/>
      <c r="P75" s="378"/>
      <c r="Q75" s="378"/>
      <c r="R75" s="378"/>
      <c r="S75" s="378"/>
      <c r="T75" s="378"/>
      <c r="U75" s="378"/>
    </row>
    <row r="76" spans="1:21" s="144" customFormat="1" ht="15.75">
      <c r="A76" s="292" t="s">
        <v>326</v>
      </c>
      <c r="B76" s="336">
        <v>569.3</v>
      </c>
      <c r="C76" s="336">
        <v>4410.4</v>
      </c>
      <c r="D76" s="336">
        <v>2620.2</v>
      </c>
      <c r="E76" s="336"/>
      <c r="F76" s="336">
        <v>-2620.2</v>
      </c>
      <c r="G76" s="332"/>
      <c r="H76" s="338">
        <v>-569.3</v>
      </c>
      <c r="I76" s="333">
        <v>0</v>
      </c>
      <c r="J76" s="414"/>
      <c r="K76" s="414"/>
      <c r="L76" s="405"/>
      <c r="M76" s="378"/>
      <c r="N76" s="378"/>
      <c r="O76" s="378"/>
      <c r="P76" s="378"/>
      <c r="Q76" s="378"/>
      <c r="R76" s="378"/>
      <c r="S76" s="378"/>
      <c r="T76" s="378"/>
      <c r="U76" s="378"/>
    </row>
    <row r="77" spans="1:21" s="144" customFormat="1" ht="15.75">
      <c r="A77" s="8" t="s">
        <v>327</v>
      </c>
      <c r="B77" s="332"/>
      <c r="C77" s="338">
        <v>95</v>
      </c>
      <c r="D77" s="338">
        <v>95</v>
      </c>
      <c r="E77" s="338">
        <v>30</v>
      </c>
      <c r="F77" s="338">
        <v>-65</v>
      </c>
      <c r="G77" s="332"/>
      <c r="H77" s="338">
        <v>30</v>
      </c>
      <c r="I77" s="333"/>
      <c r="J77" s="414"/>
      <c r="K77" s="414"/>
      <c r="L77" s="405"/>
      <c r="M77" s="378"/>
      <c r="N77" s="378"/>
      <c r="O77" s="378"/>
      <c r="P77" s="378"/>
      <c r="Q77" s="378"/>
      <c r="R77" s="378"/>
      <c r="S77" s="378"/>
      <c r="T77" s="378"/>
      <c r="U77" s="378"/>
    </row>
    <row r="78" spans="1:21" s="311" customFormat="1" ht="15.75">
      <c r="A78" s="293" t="s">
        <v>328</v>
      </c>
      <c r="B78" s="338"/>
      <c r="C78" s="338">
        <v>110</v>
      </c>
      <c r="D78" s="338">
        <v>110</v>
      </c>
      <c r="E78" s="338"/>
      <c r="F78" s="338">
        <v>-110</v>
      </c>
      <c r="G78" s="332"/>
      <c r="H78" s="338">
        <v>0</v>
      </c>
      <c r="I78" s="333"/>
      <c r="J78" s="419"/>
      <c r="K78" s="419"/>
      <c r="L78" s="420"/>
      <c r="M78" s="383"/>
      <c r="N78" s="383"/>
      <c r="O78" s="383"/>
      <c r="P78" s="383"/>
      <c r="Q78" s="383"/>
      <c r="R78" s="383"/>
      <c r="S78" s="383"/>
      <c r="T78" s="383"/>
      <c r="U78" s="383"/>
    </row>
    <row r="79" spans="1:21" s="311" customFormat="1" ht="15.75">
      <c r="A79" s="291" t="s">
        <v>139</v>
      </c>
      <c r="B79" s="332"/>
      <c r="C79" s="332">
        <v>3034.3</v>
      </c>
      <c r="D79" s="332">
        <v>1337.8</v>
      </c>
      <c r="E79" s="332"/>
      <c r="F79" s="332">
        <v>-1337.8</v>
      </c>
      <c r="G79" s="332"/>
      <c r="H79" s="338">
        <v>0</v>
      </c>
      <c r="I79" s="333"/>
      <c r="J79" s="419"/>
      <c r="K79" s="419"/>
      <c r="L79" s="420"/>
      <c r="M79" s="383"/>
      <c r="N79" s="383"/>
      <c r="O79" s="383"/>
      <c r="P79" s="383"/>
      <c r="Q79" s="383"/>
      <c r="R79" s="383"/>
      <c r="S79" s="383"/>
      <c r="T79" s="383"/>
      <c r="U79" s="383"/>
    </row>
    <row r="80" spans="1:21" s="144" customFormat="1" ht="15.75">
      <c r="A80" s="291" t="s">
        <v>49</v>
      </c>
      <c r="B80" s="332">
        <v>351.9</v>
      </c>
      <c r="C80" s="332">
        <v>3340.17</v>
      </c>
      <c r="D80" s="332">
        <v>262.5</v>
      </c>
      <c r="E80" s="332">
        <v>0</v>
      </c>
      <c r="F80" s="332">
        <v>-262.5</v>
      </c>
      <c r="G80" s="332"/>
      <c r="H80" s="347">
        <v>-351.9</v>
      </c>
      <c r="I80" s="333">
        <v>0</v>
      </c>
      <c r="J80" s="414"/>
      <c r="K80" s="414"/>
      <c r="L80" s="405"/>
      <c r="M80" s="378"/>
      <c r="N80" s="378"/>
      <c r="O80" s="378"/>
      <c r="P80" s="378"/>
      <c r="Q80" s="378"/>
      <c r="R80" s="378"/>
      <c r="S80" s="378"/>
      <c r="T80" s="378"/>
      <c r="U80" s="378"/>
    </row>
    <row r="81" spans="1:21" s="144" customFormat="1" ht="30">
      <c r="A81" s="292" t="s">
        <v>267</v>
      </c>
      <c r="B81" s="336">
        <v>147.6</v>
      </c>
      <c r="C81" s="336">
        <v>3270.17</v>
      </c>
      <c r="D81" s="336">
        <v>262.5</v>
      </c>
      <c r="E81" s="336"/>
      <c r="F81" s="336">
        <v>-262.5</v>
      </c>
      <c r="G81" s="332"/>
      <c r="H81" s="338">
        <v>-147.6</v>
      </c>
      <c r="I81" s="333">
        <v>0</v>
      </c>
      <c r="J81" s="414"/>
      <c r="K81" s="414"/>
      <c r="L81" s="405"/>
      <c r="M81" s="378"/>
      <c r="N81" s="378"/>
      <c r="O81" s="378"/>
      <c r="P81" s="378"/>
      <c r="Q81" s="378"/>
      <c r="R81" s="378"/>
      <c r="S81" s="378"/>
      <c r="T81" s="378"/>
      <c r="U81" s="378"/>
    </row>
    <row r="82" spans="1:58" s="264" customFormat="1" ht="15.75">
      <c r="A82" s="292" t="s">
        <v>163</v>
      </c>
      <c r="B82" s="357">
        <v>204.3</v>
      </c>
      <c r="C82" s="357">
        <v>70</v>
      </c>
      <c r="D82" s="336"/>
      <c r="E82" s="336"/>
      <c r="F82" s="336">
        <v>0</v>
      </c>
      <c r="G82" s="332"/>
      <c r="H82" s="338">
        <v>-204.3</v>
      </c>
      <c r="I82" s="333">
        <v>0</v>
      </c>
      <c r="J82" s="392"/>
      <c r="K82" s="392"/>
      <c r="L82" s="393"/>
      <c r="M82" s="374"/>
      <c r="N82" s="374"/>
      <c r="O82" s="374"/>
      <c r="P82" s="374"/>
      <c r="Q82" s="374"/>
      <c r="R82" s="374"/>
      <c r="S82" s="374"/>
      <c r="T82" s="374"/>
      <c r="U82" s="374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</row>
    <row r="83" spans="1:58" s="264" customFormat="1" ht="15.75">
      <c r="A83" s="26" t="s">
        <v>140</v>
      </c>
      <c r="B83" s="347">
        <v>8747.900000000001</v>
      </c>
      <c r="C83" s="347">
        <v>35130</v>
      </c>
      <c r="D83" s="347">
        <v>8782.529999999999</v>
      </c>
      <c r="E83" s="347">
        <v>7921.407</v>
      </c>
      <c r="F83" s="347">
        <v>-861.1229999999987</v>
      </c>
      <c r="G83" s="347">
        <v>90.19504630214757</v>
      </c>
      <c r="H83" s="347">
        <v>-826.4930000000013</v>
      </c>
      <c r="I83" s="341">
        <v>90.55209821785799</v>
      </c>
      <c r="J83" s="392"/>
      <c r="K83" s="392"/>
      <c r="L83" s="393"/>
      <c r="M83" s="374"/>
      <c r="N83" s="374"/>
      <c r="O83" s="374"/>
      <c r="P83" s="374"/>
      <c r="Q83" s="374"/>
      <c r="R83" s="374"/>
      <c r="S83" s="374"/>
      <c r="T83" s="374"/>
      <c r="U83" s="374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</row>
    <row r="84" spans="1:9" ht="15.75">
      <c r="A84" s="8" t="s">
        <v>266</v>
      </c>
      <c r="B84" s="357">
        <v>316</v>
      </c>
      <c r="C84" s="357">
        <v>993.1</v>
      </c>
      <c r="D84" s="336">
        <v>248.275</v>
      </c>
      <c r="E84" s="336">
        <v>237.185</v>
      </c>
      <c r="F84" s="336">
        <v>-11.090000000000003</v>
      </c>
      <c r="G84" s="336">
        <v>95.53317893464907</v>
      </c>
      <c r="H84" s="336">
        <v>-78.815</v>
      </c>
      <c r="I84" s="337">
        <v>75.05854430379748</v>
      </c>
    </row>
    <row r="85" spans="1:9" ht="15.75">
      <c r="A85" s="8" t="s">
        <v>141</v>
      </c>
      <c r="B85" s="357">
        <v>6652.8</v>
      </c>
      <c r="C85" s="357">
        <v>30332.7</v>
      </c>
      <c r="D85" s="336">
        <v>7583.183</v>
      </c>
      <c r="E85" s="336">
        <v>5845.596</v>
      </c>
      <c r="F85" s="336">
        <v>-1737.5870000000004</v>
      </c>
      <c r="G85" s="336">
        <v>77.0863105901572</v>
      </c>
      <c r="H85" s="336">
        <v>-807.2040000000006</v>
      </c>
      <c r="I85" s="337">
        <v>87.86670274170272</v>
      </c>
    </row>
    <row r="86" spans="1:9" ht="15.75">
      <c r="A86" s="8" t="s">
        <v>142</v>
      </c>
      <c r="B86" s="357">
        <v>1278.4</v>
      </c>
      <c r="C86" s="357">
        <v>1590.2</v>
      </c>
      <c r="D86" s="336">
        <v>397.5</v>
      </c>
      <c r="E86" s="336">
        <v>1396.426</v>
      </c>
      <c r="F86" s="336">
        <v>998.9259999999999</v>
      </c>
      <c r="G86" s="336">
        <v>351.30213836477986</v>
      </c>
      <c r="H86" s="336">
        <v>118.02599999999984</v>
      </c>
      <c r="I86" s="337">
        <v>109.23232165206507</v>
      </c>
    </row>
    <row r="87" spans="1:9" ht="15.75">
      <c r="A87" s="8" t="s">
        <v>143</v>
      </c>
      <c r="B87" s="357">
        <v>22</v>
      </c>
      <c r="C87" s="357">
        <v>91.2</v>
      </c>
      <c r="D87" s="336">
        <v>22.8</v>
      </c>
      <c r="E87" s="336">
        <v>13.3</v>
      </c>
      <c r="F87" s="336">
        <v>-9.5</v>
      </c>
      <c r="G87" s="336">
        <v>58.333333333333336</v>
      </c>
      <c r="H87" s="336">
        <v>-8.7</v>
      </c>
      <c r="I87" s="337">
        <v>60.45454545454546</v>
      </c>
    </row>
    <row r="88" spans="1:9" ht="15.75">
      <c r="A88" s="8" t="s">
        <v>144</v>
      </c>
      <c r="B88" s="357">
        <v>341.9</v>
      </c>
      <c r="C88" s="357">
        <v>909.8</v>
      </c>
      <c r="D88" s="336">
        <v>227.5</v>
      </c>
      <c r="E88" s="336">
        <v>313.9</v>
      </c>
      <c r="F88" s="336">
        <v>86.39999999999998</v>
      </c>
      <c r="G88" s="336">
        <v>137.97802197802196</v>
      </c>
      <c r="H88" s="336">
        <v>-28</v>
      </c>
      <c r="I88" s="337">
        <v>91.81047089792337</v>
      </c>
    </row>
    <row r="89" spans="1:9" ht="15.75">
      <c r="A89" s="8" t="s">
        <v>145</v>
      </c>
      <c r="B89" s="357">
        <v>0.1</v>
      </c>
      <c r="C89" s="357">
        <v>8.4</v>
      </c>
      <c r="D89" s="336">
        <v>2.1</v>
      </c>
      <c r="E89" s="336">
        <v>6.7</v>
      </c>
      <c r="F89" s="336">
        <v>4.6</v>
      </c>
      <c r="G89" s="336">
        <v>319.04761904761904</v>
      </c>
      <c r="H89" s="336">
        <v>6.6000000000000005</v>
      </c>
      <c r="I89" s="337">
        <v>6700</v>
      </c>
    </row>
    <row r="90" spans="1:9" ht="15.75">
      <c r="A90" s="8" t="s">
        <v>164</v>
      </c>
      <c r="B90" s="336">
        <v>136.7</v>
      </c>
      <c r="C90" s="336">
        <v>1204.6</v>
      </c>
      <c r="D90" s="336">
        <v>301.172</v>
      </c>
      <c r="E90" s="336">
        <v>108.3</v>
      </c>
      <c r="F90" s="336">
        <v>-192.872</v>
      </c>
      <c r="G90" s="336">
        <v>35.95951814909752</v>
      </c>
      <c r="H90" s="336">
        <v>-28.39999999999999</v>
      </c>
      <c r="I90" s="337">
        <v>79.22457937088515</v>
      </c>
    </row>
    <row r="91" spans="1:9" ht="28.5">
      <c r="A91" s="297" t="s">
        <v>303</v>
      </c>
      <c r="B91" s="347">
        <v>4186.7</v>
      </c>
      <c r="C91" s="347">
        <v>36164.899</v>
      </c>
      <c r="D91" s="347">
        <v>13534.417000000001</v>
      </c>
      <c r="E91" s="347">
        <v>7767.917</v>
      </c>
      <c r="F91" s="347">
        <v>-5766.5</v>
      </c>
      <c r="G91" s="347">
        <v>57.39380573245231</v>
      </c>
      <c r="H91" s="347">
        <v>-3666.7</v>
      </c>
      <c r="I91" s="341">
        <v>185.53794157689828</v>
      </c>
    </row>
    <row r="92" spans="1:9" ht="15.75">
      <c r="A92" s="293" t="s">
        <v>329</v>
      </c>
      <c r="B92" s="336">
        <v>76</v>
      </c>
      <c r="C92" s="336">
        <v>300</v>
      </c>
      <c r="D92" s="336"/>
      <c r="E92" s="336"/>
      <c r="F92" s="336">
        <v>0</v>
      </c>
      <c r="G92" s="336"/>
      <c r="H92" s="336"/>
      <c r="I92" s="337"/>
    </row>
    <row r="93" spans="1:9" ht="15.75" customHeight="1" hidden="1">
      <c r="A93" s="293" t="s">
        <v>330</v>
      </c>
      <c r="B93" s="336"/>
      <c r="C93" s="336">
        <v>15000</v>
      </c>
      <c r="D93" s="336"/>
      <c r="E93" s="336"/>
      <c r="F93" s="336">
        <v>0</v>
      </c>
      <c r="G93" s="336"/>
      <c r="H93" s="336"/>
      <c r="I93" s="337"/>
    </row>
    <row r="94" spans="1:9" ht="15.75">
      <c r="A94" s="293" t="s">
        <v>331</v>
      </c>
      <c r="B94" s="336"/>
      <c r="C94" s="336">
        <v>2.982</v>
      </c>
      <c r="D94" s="336">
        <v>3</v>
      </c>
      <c r="E94" s="336"/>
      <c r="F94" s="336">
        <v>-3</v>
      </c>
      <c r="G94" s="336"/>
      <c r="H94" s="336"/>
      <c r="I94" s="337"/>
    </row>
    <row r="95" spans="1:58" s="264" customFormat="1" ht="30">
      <c r="A95" s="295" t="s">
        <v>268</v>
      </c>
      <c r="B95" s="336">
        <v>4110.7</v>
      </c>
      <c r="C95" s="336">
        <v>13538</v>
      </c>
      <c r="D95" s="338">
        <v>6207.5</v>
      </c>
      <c r="E95" s="338">
        <v>444</v>
      </c>
      <c r="F95" s="338">
        <v>-5763.5</v>
      </c>
      <c r="G95" s="336">
        <v>7.152637937978253</v>
      </c>
      <c r="H95" s="338">
        <v>-3666.7</v>
      </c>
      <c r="I95" s="337">
        <v>10.801080108010803</v>
      </c>
      <c r="J95" s="392"/>
      <c r="K95" s="392"/>
      <c r="L95" s="393"/>
      <c r="M95" s="374"/>
      <c r="N95" s="374"/>
      <c r="O95" s="374"/>
      <c r="P95" s="374"/>
      <c r="Q95" s="374"/>
      <c r="R95" s="374"/>
      <c r="S95" s="374"/>
      <c r="T95" s="374"/>
      <c r="U95" s="374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</row>
    <row r="96" spans="1:9" ht="15.75">
      <c r="A96" s="8" t="s">
        <v>332</v>
      </c>
      <c r="B96" s="336"/>
      <c r="C96" s="336">
        <v>7323.917</v>
      </c>
      <c r="D96" s="336">
        <v>7323.917</v>
      </c>
      <c r="E96" s="336">
        <v>7323.917</v>
      </c>
      <c r="F96" s="336">
        <v>0</v>
      </c>
      <c r="G96" s="336">
        <v>100</v>
      </c>
      <c r="H96" s="336"/>
      <c r="I96" s="337"/>
    </row>
    <row r="97" spans="1:9" ht="28.5" customHeight="1">
      <c r="A97" s="26" t="s">
        <v>287</v>
      </c>
      <c r="B97" s="332">
        <v>31.6</v>
      </c>
      <c r="C97" s="332">
        <v>140.3</v>
      </c>
      <c r="D97" s="332">
        <v>27.686</v>
      </c>
      <c r="E97" s="332">
        <v>22.634</v>
      </c>
      <c r="F97" s="332">
        <v>-5.052</v>
      </c>
      <c r="G97" s="347">
        <v>81.75251029401142</v>
      </c>
      <c r="H97" s="332">
        <v>-8.966000000000001</v>
      </c>
      <c r="I97" s="341">
        <v>71.62658227848101</v>
      </c>
    </row>
    <row r="98" spans="1:9" ht="30">
      <c r="A98" s="365" t="s">
        <v>269</v>
      </c>
      <c r="B98" s="338">
        <v>31.6</v>
      </c>
      <c r="C98" s="338">
        <v>140.3</v>
      </c>
      <c r="D98" s="336">
        <v>27.686</v>
      </c>
      <c r="E98" s="338">
        <v>22.634</v>
      </c>
      <c r="F98" s="338">
        <v>-5.052</v>
      </c>
      <c r="G98" s="336">
        <v>81.75251029401142</v>
      </c>
      <c r="H98" s="338">
        <v>-8.966000000000001</v>
      </c>
      <c r="I98" s="339">
        <v>71.62658227848101</v>
      </c>
    </row>
    <row r="99" spans="1:58" s="324" customFormat="1" ht="17.25" customHeight="1">
      <c r="A99" s="297" t="s">
        <v>270</v>
      </c>
      <c r="B99" s="332">
        <v>20487.2</v>
      </c>
      <c r="C99" s="332">
        <v>143802.449</v>
      </c>
      <c r="D99" s="332">
        <v>45600.73300000001</v>
      </c>
      <c r="E99" s="332">
        <v>16366.248</v>
      </c>
      <c r="F99" s="332">
        <v>-29234.485000000008</v>
      </c>
      <c r="G99" s="332">
        <v>35.89031781572458</v>
      </c>
      <c r="H99" s="332">
        <v>-4120.952000000001</v>
      </c>
      <c r="I99" s="333">
        <v>79.8852356593385</v>
      </c>
      <c r="J99" s="385"/>
      <c r="K99" s="385"/>
      <c r="L99" s="386"/>
      <c r="M99" s="371"/>
      <c r="N99" s="371"/>
      <c r="O99" s="371"/>
      <c r="P99" s="371"/>
      <c r="Q99" s="371"/>
      <c r="R99" s="371"/>
      <c r="S99" s="371"/>
      <c r="T99" s="371"/>
      <c r="U99" s="371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</row>
    <row r="100" spans="1:9" ht="15.75">
      <c r="A100" s="366" t="s">
        <v>271</v>
      </c>
      <c r="B100" s="343">
        <v>213732.80000000002</v>
      </c>
      <c r="C100" s="343">
        <v>1007848.5229999999</v>
      </c>
      <c r="D100" s="343">
        <v>272498.618</v>
      </c>
      <c r="E100" s="343">
        <v>206013.52800000002</v>
      </c>
      <c r="F100" s="343">
        <v>-66485.09</v>
      </c>
      <c r="G100" s="343">
        <v>75.60167809731792</v>
      </c>
      <c r="H100" s="343">
        <v>-7719.271999999997</v>
      </c>
      <c r="I100" s="367">
        <v>96.38835405702821</v>
      </c>
    </row>
    <row r="101" spans="1:58" s="264" customFormat="1" ht="15.75">
      <c r="A101" s="298" t="s">
        <v>147</v>
      </c>
      <c r="B101" s="332">
        <v>118737.5</v>
      </c>
      <c r="C101" s="332">
        <v>476459.15800000005</v>
      </c>
      <c r="D101" s="332">
        <v>124091.463</v>
      </c>
      <c r="E101" s="332">
        <v>105690.724</v>
      </c>
      <c r="F101" s="332">
        <v>-18400.739</v>
      </c>
      <c r="G101" s="332">
        <v>85.17163183095036</v>
      </c>
      <c r="H101" s="332">
        <v>-13046.775999999998</v>
      </c>
      <c r="I101" s="333">
        <v>89.01208464048848</v>
      </c>
      <c r="J101" s="392"/>
      <c r="K101" s="392"/>
      <c r="L101" s="393"/>
      <c r="M101" s="374"/>
      <c r="N101" s="374"/>
      <c r="O101" s="374"/>
      <c r="P101" s="374"/>
      <c r="Q101" s="374"/>
      <c r="R101" s="374"/>
      <c r="S101" s="374"/>
      <c r="T101" s="374"/>
      <c r="U101" s="374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</row>
    <row r="102" spans="1:9" ht="15.75">
      <c r="A102" s="299" t="s">
        <v>148</v>
      </c>
      <c r="B102" s="336">
        <v>87465.3</v>
      </c>
      <c r="C102" s="336">
        <v>409089.733</v>
      </c>
      <c r="D102" s="336">
        <v>99266.247</v>
      </c>
      <c r="E102" s="336">
        <v>89620.1</v>
      </c>
      <c r="F102" s="336">
        <v>-9646.146999999997</v>
      </c>
      <c r="G102" s="336">
        <v>90.2825509258953</v>
      </c>
      <c r="H102" s="336">
        <v>2154.800000000003</v>
      </c>
      <c r="I102" s="337">
        <v>102.4636055670077</v>
      </c>
    </row>
    <row r="103" spans="1:58" s="324" customFormat="1" ht="15.75" customHeight="1">
      <c r="A103" s="299" t="s">
        <v>149</v>
      </c>
      <c r="B103" s="336">
        <v>835.1</v>
      </c>
      <c r="C103" s="336">
        <v>3994.77</v>
      </c>
      <c r="D103" s="336">
        <v>1018.741</v>
      </c>
      <c r="E103" s="336">
        <v>551.704</v>
      </c>
      <c r="F103" s="336">
        <v>-467.03700000000003</v>
      </c>
      <c r="G103" s="336">
        <v>54.15547229374296</v>
      </c>
      <c r="H103" s="336">
        <v>-283.3960000000001</v>
      </c>
      <c r="I103" s="337">
        <v>66.06442342234462</v>
      </c>
      <c r="J103" s="385"/>
      <c r="K103" s="385"/>
      <c r="L103" s="386"/>
      <c r="M103" s="371"/>
      <c r="N103" s="371"/>
      <c r="O103" s="371"/>
      <c r="P103" s="371"/>
      <c r="Q103" s="371"/>
      <c r="R103" s="371"/>
      <c r="S103" s="371"/>
      <c r="T103" s="371"/>
      <c r="U103" s="371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</row>
    <row r="104" spans="1:58" s="264" customFormat="1" ht="15.75">
      <c r="A104" s="299" t="s">
        <v>150</v>
      </c>
      <c r="B104" s="336">
        <v>4407.7</v>
      </c>
      <c r="C104" s="336">
        <v>17145.2</v>
      </c>
      <c r="D104" s="336">
        <v>4160.543</v>
      </c>
      <c r="E104" s="336">
        <v>2196.537</v>
      </c>
      <c r="F104" s="336">
        <v>-1964.0059999999999</v>
      </c>
      <c r="G104" s="336">
        <v>52.79447898988185</v>
      </c>
      <c r="H104" s="336">
        <v>-2211.163</v>
      </c>
      <c r="I104" s="337">
        <v>49.834085804387776</v>
      </c>
      <c r="J104" s="392"/>
      <c r="K104" s="392"/>
      <c r="L104" s="393"/>
      <c r="M104" s="374"/>
      <c r="N104" s="374"/>
      <c r="O104" s="374"/>
      <c r="P104" s="374"/>
      <c r="Q104" s="374"/>
      <c r="R104" s="374"/>
      <c r="S104" s="374"/>
      <c r="T104" s="374"/>
      <c r="U104" s="374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</row>
    <row r="105" spans="1:58" s="264" customFormat="1" ht="16.5" thickBot="1">
      <c r="A105" s="368" t="s">
        <v>151</v>
      </c>
      <c r="B105" s="369">
        <v>26029.4</v>
      </c>
      <c r="C105" s="369">
        <v>46229.455</v>
      </c>
      <c r="D105" s="369">
        <v>19645.932</v>
      </c>
      <c r="E105" s="369">
        <v>13322.383</v>
      </c>
      <c r="F105" s="369">
        <v>-6323.549000000001</v>
      </c>
      <c r="G105" s="369">
        <v>67.8124254934813</v>
      </c>
      <c r="H105" s="369">
        <v>-12707.017000000002</v>
      </c>
      <c r="I105" s="370">
        <v>51.18205951731504</v>
      </c>
      <c r="J105" s="392"/>
      <c r="K105" s="392"/>
      <c r="L105" s="393"/>
      <c r="M105" s="374"/>
      <c r="N105" s="374"/>
      <c r="O105" s="374"/>
      <c r="P105" s="374"/>
      <c r="Q105" s="374"/>
      <c r="R105" s="374"/>
      <c r="S105" s="374"/>
      <c r="T105" s="374"/>
      <c r="U105" s="374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</row>
    <row r="106" ht="15.75">
      <c r="B106" s="144"/>
    </row>
    <row r="107" ht="15.75">
      <c r="B107" s="144"/>
    </row>
    <row r="108" ht="15.75">
      <c r="B108" s="144"/>
    </row>
    <row r="109" ht="15.75">
      <c r="B109" s="144"/>
    </row>
    <row r="110" ht="15.75">
      <c r="B110" s="144"/>
    </row>
    <row r="111" ht="15.75">
      <c r="B111" s="144"/>
    </row>
    <row r="112" ht="15.75">
      <c r="B112" s="144"/>
    </row>
    <row r="113" ht="15.75">
      <c r="B113" s="144"/>
    </row>
    <row r="114" ht="15.75">
      <c r="B114" s="144"/>
    </row>
    <row r="115" ht="15.75">
      <c r="B115" s="144"/>
    </row>
    <row r="116" ht="15.75">
      <c r="B116" s="144"/>
    </row>
    <row r="117" ht="15.75">
      <c r="B117" s="144"/>
    </row>
    <row r="118" ht="15.75">
      <c r="B118" s="144"/>
    </row>
    <row r="119" ht="15.75">
      <c r="B119" s="144"/>
    </row>
    <row r="120" ht="15.75">
      <c r="B120" s="144"/>
    </row>
    <row r="121" ht="15.75">
      <c r="B121" s="144"/>
    </row>
    <row r="122" ht="15.75">
      <c r="B122" s="144"/>
    </row>
    <row r="123" ht="15.75">
      <c r="B123" s="144"/>
    </row>
    <row r="124" ht="15.75">
      <c r="B124" s="144"/>
    </row>
    <row r="125" ht="15.75">
      <c r="B125" s="144"/>
    </row>
    <row r="126" ht="15.75">
      <c r="B126" s="144"/>
    </row>
    <row r="127" ht="15.75">
      <c r="B127" s="144"/>
    </row>
    <row r="128" ht="15.75">
      <c r="B128" s="144"/>
    </row>
    <row r="129" ht="15.75">
      <c r="B129" s="144"/>
    </row>
    <row r="130" ht="15.75">
      <c r="B130" s="144"/>
    </row>
    <row r="131" ht="15.75">
      <c r="B131" s="144"/>
    </row>
    <row r="132" ht="15.75">
      <c r="B132" s="144"/>
    </row>
    <row r="133" ht="15.75">
      <c r="B133" s="144"/>
    </row>
    <row r="134" ht="15.75">
      <c r="B134" s="144"/>
    </row>
    <row r="135" ht="15.75">
      <c r="B135" s="144"/>
    </row>
    <row r="136" ht="15.75">
      <c r="B136" s="144"/>
    </row>
    <row r="137" ht="15.75">
      <c r="B137" s="144"/>
    </row>
    <row r="138" ht="15.75">
      <c r="B138" s="144"/>
    </row>
    <row r="139" ht="15.75">
      <c r="B139" s="144"/>
    </row>
    <row r="140" ht="15.75">
      <c r="B140" s="144"/>
    </row>
    <row r="141" ht="15.75">
      <c r="B141" s="144"/>
    </row>
    <row r="142" ht="15.75">
      <c r="B142" s="144"/>
    </row>
    <row r="143" ht="15.75">
      <c r="B143" s="144"/>
    </row>
    <row r="144" ht="15.75">
      <c r="B144" s="144"/>
    </row>
    <row r="145" ht="15.75">
      <c r="B145" s="144"/>
    </row>
    <row r="146" ht="15.75">
      <c r="B146" s="144"/>
    </row>
    <row r="147" ht="15.75">
      <c r="B147" s="144"/>
    </row>
    <row r="148" ht="15.75">
      <c r="B148" s="144"/>
    </row>
    <row r="149" ht="15.75">
      <c r="B149" s="144"/>
    </row>
    <row r="150" ht="15.75">
      <c r="B150" s="144"/>
    </row>
    <row r="151" ht="15.75">
      <c r="B151" s="144"/>
    </row>
    <row r="152" ht="15.75">
      <c r="B152" s="144"/>
    </row>
    <row r="153" ht="15.75">
      <c r="B153" s="144"/>
    </row>
    <row r="154" ht="15.75">
      <c r="B154" s="144"/>
    </row>
    <row r="155" ht="15.75">
      <c r="B155" s="144"/>
    </row>
    <row r="156" ht="15.75">
      <c r="B156" s="144"/>
    </row>
    <row r="157" ht="15.75">
      <c r="B157" s="144"/>
    </row>
    <row r="158" ht="15.75">
      <c r="B158" s="144"/>
    </row>
    <row r="159" ht="15.75">
      <c r="B159" s="144"/>
    </row>
    <row r="160" ht="15.75">
      <c r="B160" s="144"/>
    </row>
    <row r="161" ht="15.75">
      <c r="B161" s="144"/>
    </row>
    <row r="162" ht="15.75">
      <c r="B162" s="144"/>
    </row>
    <row r="163" ht="15.75">
      <c r="B163" s="144"/>
    </row>
    <row r="164" ht="15.75">
      <c r="B164" s="144"/>
    </row>
    <row r="165" ht="15.75">
      <c r="B165" s="144"/>
    </row>
    <row r="166" ht="15.75">
      <c r="B166" s="144"/>
    </row>
    <row r="167" ht="15.75">
      <c r="B167" s="144"/>
    </row>
    <row r="168" ht="15.75">
      <c r="B168" s="144"/>
    </row>
    <row r="169" ht="15.75">
      <c r="B169" s="144"/>
    </row>
    <row r="170" ht="15.75">
      <c r="B170" s="144"/>
    </row>
    <row r="171" ht="15.75">
      <c r="B171" s="144"/>
    </row>
    <row r="172" ht="15.75">
      <c r="B172" s="144"/>
    </row>
    <row r="173" ht="15.75">
      <c r="B173" s="144"/>
    </row>
    <row r="174" ht="15.75">
      <c r="B174" s="144"/>
    </row>
    <row r="175" ht="15.75">
      <c r="B175" s="144"/>
    </row>
    <row r="176" ht="15.75">
      <c r="B176" s="144"/>
    </row>
    <row r="177" ht="15.75">
      <c r="B177" s="144"/>
    </row>
    <row r="178" ht="15.75">
      <c r="B178" s="144"/>
    </row>
    <row r="179" ht="15.75">
      <c r="B179" s="144"/>
    </row>
    <row r="180" ht="15.75">
      <c r="B180" s="144"/>
    </row>
    <row r="181" ht="15.75">
      <c r="B181" s="144"/>
    </row>
    <row r="182" ht="15.75">
      <c r="B182" s="144"/>
    </row>
    <row r="183" ht="15.75">
      <c r="B183" s="144"/>
    </row>
    <row r="184" ht="15.75">
      <c r="B184" s="144"/>
    </row>
    <row r="185" ht="15.75">
      <c r="B185" s="144"/>
    </row>
    <row r="186" ht="15.75">
      <c r="B186" s="144"/>
    </row>
    <row r="187" ht="15.75">
      <c r="B187" s="144"/>
    </row>
    <row r="188" ht="15.75">
      <c r="B188" s="144"/>
    </row>
    <row r="189" ht="15.75">
      <c r="B189" s="144"/>
    </row>
    <row r="190" ht="15.75">
      <c r="B190" s="144"/>
    </row>
    <row r="191" ht="15.75">
      <c r="B191" s="144"/>
    </row>
    <row r="192" ht="15.75">
      <c r="B192" s="144"/>
    </row>
    <row r="193" ht="15.75">
      <c r="B193" s="144"/>
    </row>
    <row r="194" ht="15.75">
      <c r="B194" s="144"/>
    </row>
    <row r="195" ht="15.75">
      <c r="B195" s="144"/>
    </row>
    <row r="196" ht="15.75">
      <c r="B196" s="144"/>
    </row>
    <row r="197" ht="15.75">
      <c r="B197" s="144"/>
    </row>
    <row r="198" ht="15.75">
      <c r="B198" s="144"/>
    </row>
    <row r="199" ht="15.75">
      <c r="B199" s="144"/>
    </row>
    <row r="200" ht="15.75">
      <c r="B200" s="144"/>
    </row>
    <row r="201" ht="15.75">
      <c r="B201" s="144"/>
    </row>
    <row r="202" ht="15.75">
      <c r="B202" s="144"/>
    </row>
    <row r="203" ht="15.75">
      <c r="B203" s="144"/>
    </row>
    <row r="204" ht="15.75">
      <c r="B204" s="144"/>
    </row>
    <row r="205" ht="15.75">
      <c r="B205" s="144"/>
    </row>
    <row r="206" ht="15.75">
      <c r="B206" s="144"/>
    </row>
    <row r="207" ht="15.75">
      <c r="B207" s="144"/>
    </row>
    <row r="208" ht="15.75">
      <c r="B208" s="144"/>
    </row>
    <row r="209" ht="15.75">
      <c r="B209" s="144"/>
    </row>
    <row r="210" ht="15.75">
      <c r="B210" s="144"/>
    </row>
    <row r="211" ht="15.75">
      <c r="B211" s="144"/>
    </row>
    <row r="212" ht="15.75">
      <c r="B212" s="144"/>
    </row>
    <row r="213" ht="15.75">
      <c r="B213" s="144"/>
    </row>
    <row r="214" ht="15.75">
      <c r="B214" s="144"/>
    </row>
    <row r="215" ht="15.75">
      <c r="B215" s="144"/>
    </row>
    <row r="216" ht="15.75">
      <c r="B216" s="144"/>
    </row>
    <row r="217" ht="15.75">
      <c r="B217" s="144"/>
    </row>
    <row r="218" ht="15.75">
      <c r="B218" s="144"/>
    </row>
    <row r="219" ht="15.75">
      <c r="B219" s="144"/>
    </row>
    <row r="220" ht="15.75">
      <c r="B220" s="144"/>
    </row>
    <row r="221" ht="15.75">
      <c r="B221" s="144"/>
    </row>
    <row r="222" ht="15.75">
      <c r="B222" s="144"/>
    </row>
    <row r="223" ht="15.75">
      <c r="B223" s="144"/>
    </row>
    <row r="224" ht="15.75">
      <c r="B224" s="144"/>
    </row>
    <row r="225" ht="15.75">
      <c r="B225" s="144"/>
    </row>
    <row r="226" ht="15.75">
      <c r="B226" s="144"/>
    </row>
    <row r="227" ht="15.75">
      <c r="B227" s="144"/>
    </row>
    <row r="228" ht="15.75">
      <c r="B228" s="144"/>
    </row>
    <row r="229" ht="15.75">
      <c r="B229" s="144"/>
    </row>
    <row r="230" ht="15.75">
      <c r="B230" s="144"/>
    </row>
    <row r="231" ht="15.75">
      <c r="B231" s="144"/>
    </row>
    <row r="232" ht="15.75">
      <c r="B232" s="144"/>
    </row>
    <row r="233" ht="15.75">
      <c r="B233" s="144"/>
    </row>
    <row r="234" ht="15.75">
      <c r="B234" s="144"/>
    </row>
    <row r="235" ht="15.75">
      <c r="B235" s="144"/>
    </row>
    <row r="236" ht="15.75">
      <c r="B236" s="144"/>
    </row>
    <row r="237" ht="15.75">
      <c r="B237" s="144"/>
    </row>
    <row r="238" ht="15.75">
      <c r="B238" s="144"/>
    </row>
    <row r="239" ht="15.75">
      <c r="B239" s="144"/>
    </row>
    <row r="240" ht="15.75">
      <c r="B240" s="144"/>
    </row>
    <row r="241" ht="15.75">
      <c r="B241" s="144"/>
    </row>
    <row r="242" ht="15.75">
      <c r="B242" s="144"/>
    </row>
    <row r="243" ht="15.75">
      <c r="B243" s="144"/>
    </row>
    <row r="244" ht="15.75">
      <c r="B244" s="144"/>
    </row>
    <row r="245" ht="15.75">
      <c r="B245" s="144"/>
    </row>
    <row r="246" ht="15.75">
      <c r="B246" s="144"/>
    </row>
    <row r="247" ht="15.75">
      <c r="B247" s="144"/>
    </row>
    <row r="248" ht="15.75">
      <c r="B248" s="144"/>
    </row>
    <row r="249" ht="15.75">
      <c r="B249" s="144"/>
    </row>
    <row r="250" ht="15.75">
      <c r="B250" s="144"/>
    </row>
    <row r="251" ht="15.75">
      <c r="B251" s="144"/>
    </row>
    <row r="252" ht="15.75">
      <c r="B252" s="144"/>
    </row>
    <row r="253" ht="15.75">
      <c r="B253" s="144"/>
    </row>
    <row r="254" ht="15.75">
      <c r="B254" s="144"/>
    </row>
    <row r="255" ht="15.75">
      <c r="B255" s="144"/>
    </row>
    <row r="256" ht="15.75">
      <c r="B256" s="144"/>
    </row>
    <row r="257" ht="15.75">
      <c r="B257" s="144"/>
    </row>
    <row r="258" ht="15.75">
      <c r="B258" s="144"/>
    </row>
    <row r="259" ht="15.75">
      <c r="B259" s="144"/>
    </row>
    <row r="260" ht="15.75">
      <c r="B260" s="144"/>
    </row>
    <row r="261" ht="15.75">
      <c r="B261" s="144"/>
    </row>
    <row r="262" ht="15.75">
      <c r="B262" s="144"/>
    </row>
    <row r="263" ht="15.75">
      <c r="B263" s="144"/>
    </row>
    <row r="264" ht="15.75">
      <c r="B264" s="144"/>
    </row>
    <row r="265" ht="15.75">
      <c r="B265" s="144"/>
    </row>
    <row r="266" ht="15.75">
      <c r="B266" s="144"/>
    </row>
    <row r="267" ht="15.75">
      <c r="B267" s="144"/>
    </row>
    <row r="268" ht="15.75">
      <c r="B268" s="144"/>
    </row>
    <row r="269" ht="15.75">
      <c r="B269" s="144"/>
    </row>
    <row r="270" ht="15.75">
      <c r="B270" s="144"/>
    </row>
    <row r="271" ht="15.75">
      <c r="B271" s="144"/>
    </row>
    <row r="272" ht="15.75">
      <c r="B272" s="144"/>
    </row>
    <row r="273" ht="15.75">
      <c r="B273" s="144"/>
    </row>
    <row r="274" ht="15.75">
      <c r="B274" s="144"/>
    </row>
    <row r="275" ht="15.75">
      <c r="B275" s="144"/>
    </row>
    <row r="276" ht="15.75">
      <c r="B276" s="144"/>
    </row>
    <row r="277" ht="15.75">
      <c r="B277" s="144"/>
    </row>
    <row r="278" ht="15.75">
      <c r="B278" s="144"/>
    </row>
    <row r="279" ht="15.75">
      <c r="B279" s="144"/>
    </row>
    <row r="280" ht="15.75">
      <c r="B280" s="144"/>
    </row>
    <row r="281" ht="15.75">
      <c r="B281" s="144"/>
    </row>
    <row r="282" ht="15.75">
      <c r="B282" s="144"/>
    </row>
    <row r="283" ht="15.75">
      <c r="B283" s="144"/>
    </row>
    <row r="284" ht="15.75">
      <c r="B284" s="144"/>
    </row>
    <row r="285" ht="15.75">
      <c r="B285" s="144"/>
    </row>
    <row r="286" ht="15.75">
      <c r="B286" s="144"/>
    </row>
    <row r="287" ht="15.75">
      <c r="B287" s="144"/>
    </row>
    <row r="288" ht="15.75">
      <c r="B288" s="144"/>
    </row>
    <row r="289" ht="15.75">
      <c r="B289" s="144"/>
    </row>
    <row r="290" ht="15.75">
      <c r="B290" s="144"/>
    </row>
    <row r="291" ht="15.75">
      <c r="B291" s="144"/>
    </row>
    <row r="292" ht="15.75">
      <c r="B292" s="144"/>
    </row>
    <row r="293" ht="15.75">
      <c r="B293" s="144"/>
    </row>
    <row r="294" ht="15.75">
      <c r="B294" s="144"/>
    </row>
    <row r="295" ht="15.75">
      <c r="B295" s="144"/>
    </row>
    <row r="296" ht="15.75">
      <c r="B296" s="144"/>
    </row>
    <row r="297" ht="15.75">
      <c r="B297" s="144"/>
    </row>
    <row r="298" ht="15.75">
      <c r="B298" s="144"/>
    </row>
    <row r="299" ht="15.75">
      <c r="B299" s="144"/>
    </row>
    <row r="300" ht="15.75">
      <c r="B300" s="144"/>
    </row>
    <row r="301" ht="15.75">
      <c r="B301" s="144"/>
    </row>
    <row r="302" ht="15.75">
      <c r="B302" s="144"/>
    </row>
    <row r="303" ht="15.75">
      <c r="B303" s="144"/>
    </row>
    <row r="304" ht="15.75">
      <c r="B304" s="144"/>
    </row>
    <row r="305" ht="15.75">
      <c r="B305" s="144"/>
    </row>
    <row r="306" ht="15.75">
      <c r="B306" s="144"/>
    </row>
    <row r="307" ht="15.75">
      <c r="B307" s="144"/>
    </row>
    <row r="308" ht="15.75">
      <c r="B308" s="144"/>
    </row>
    <row r="309" ht="15.75">
      <c r="B309" s="144"/>
    </row>
    <row r="310" ht="15.75">
      <c r="B310" s="144"/>
    </row>
    <row r="311" ht="15.75">
      <c r="B311" s="144"/>
    </row>
    <row r="312" ht="15.75">
      <c r="B312" s="144"/>
    </row>
    <row r="313" ht="15.75">
      <c r="B313" s="144"/>
    </row>
    <row r="314" ht="15.75">
      <c r="B314" s="144"/>
    </row>
    <row r="315" ht="15.75">
      <c r="B315" s="144"/>
    </row>
    <row r="316" ht="15.75">
      <c r="B316" s="144"/>
    </row>
    <row r="317" ht="15.75">
      <c r="B317" s="144"/>
    </row>
    <row r="318" ht="15.75">
      <c r="B318" s="144"/>
    </row>
    <row r="319" ht="15.75">
      <c r="B319" s="144"/>
    </row>
    <row r="320" ht="15.75">
      <c r="B320" s="144"/>
    </row>
    <row r="321" ht="15.75">
      <c r="B321" s="144"/>
    </row>
    <row r="322" ht="15.75">
      <c r="B322" s="144"/>
    </row>
    <row r="323" ht="15.75">
      <c r="B323" s="144"/>
    </row>
    <row r="324" ht="15.75">
      <c r="B324" s="144"/>
    </row>
    <row r="325" ht="15.75">
      <c r="B325" s="144"/>
    </row>
    <row r="326" ht="15.75">
      <c r="B326" s="144"/>
    </row>
    <row r="327" ht="15.75">
      <c r="B327" s="144"/>
    </row>
    <row r="328" ht="15.75">
      <c r="B328" s="144"/>
    </row>
    <row r="329" ht="15.75">
      <c r="B329" s="144"/>
    </row>
    <row r="330" ht="15.75">
      <c r="B330" s="144"/>
    </row>
    <row r="331" ht="15.75">
      <c r="B331" s="144"/>
    </row>
    <row r="332" ht="15.75">
      <c r="B332" s="144"/>
    </row>
    <row r="333" ht="15.75">
      <c r="B333" s="144"/>
    </row>
    <row r="334" ht="15.75">
      <c r="B334" s="144"/>
    </row>
    <row r="335" ht="15.75">
      <c r="B335" s="144"/>
    </row>
    <row r="336" ht="15.75">
      <c r="B336" s="144"/>
    </row>
    <row r="337" ht="15.75">
      <c r="B337" s="144"/>
    </row>
    <row r="338" ht="15.75">
      <c r="B338" s="144"/>
    </row>
    <row r="339" ht="15.75">
      <c r="B339" s="144"/>
    </row>
    <row r="340" ht="15.75">
      <c r="B340" s="144"/>
    </row>
    <row r="341" ht="15.75">
      <c r="B341" s="144"/>
    </row>
    <row r="342" ht="15.75">
      <c r="B342" s="144"/>
    </row>
    <row r="343" ht="15.75">
      <c r="B343" s="144"/>
    </row>
    <row r="344" ht="15.75">
      <c r="B344" s="144"/>
    </row>
    <row r="345" ht="15.75">
      <c r="B345" s="144"/>
    </row>
    <row r="346" ht="15.75">
      <c r="B346" s="144"/>
    </row>
    <row r="347" ht="15.75">
      <c r="B347" s="144"/>
    </row>
    <row r="348" ht="15.75">
      <c r="B348" s="144"/>
    </row>
    <row r="349" ht="15.75">
      <c r="B349" s="144"/>
    </row>
    <row r="350" ht="15.75">
      <c r="B350" s="144"/>
    </row>
    <row r="351" ht="15.75">
      <c r="B351" s="144"/>
    </row>
    <row r="352" ht="15.75">
      <c r="B352" s="144"/>
    </row>
    <row r="353" ht="15.75">
      <c r="B353" s="144"/>
    </row>
    <row r="354" ht="15.75">
      <c r="B354" s="144"/>
    </row>
    <row r="355" ht="15.75">
      <c r="B355" s="144"/>
    </row>
    <row r="356" ht="15.75">
      <c r="B356" s="144"/>
    </row>
    <row r="357" ht="15.75">
      <c r="B357" s="144"/>
    </row>
    <row r="358" ht="15.75">
      <c r="B358" s="144"/>
    </row>
    <row r="359" ht="15.75">
      <c r="B359" s="144"/>
    </row>
    <row r="360" ht="15.75">
      <c r="B360" s="144"/>
    </row>
    <row r="361" ht="15.75">
      <c r="B361" s="144"/>
    </row>
    <row r="362" ht="15.75">
      <c r="B362" s="144"/>
    </row>
    <row r="363" ht="15.75">
      <c r="B363" s="144"/>
    </row>
    <row r="364" ht="15.75">
      <c r="B364" s="144"/>
    </row>
    <row r="365" ht="15.75">
      <c r="B365" s="144"/>
    </row>
    <row r="366" ht="15.75">
      <c r="B366" s="144"/>
    </row>
    <row r="367" ht="15.75">
      <c r="B367" s="144"/>
    </row>
    <row r="368" ht="15.75">
      <c r="B368" s="144"/>
    </row>
    <row r="369" ht="15.75">
      <c r="B369" s="144"/>
    </row>
    <row r="370" ht="15.75">
      <c r="B370" s="144"/>
    </row>
    <row r="371" ht="15.75">
      <c r="B371" s="144"/>
    </row>
    <row r="372" ht="15.75">
      <c r="B372" s="144"/>
    </row>
    <row r="373" ht="15.75">
      <c r="B373" s="144"/>
    </row>
    <row r="374" ht="15.75">
      <c r="B374" s="144"/>
    </row>
    <row r="375" ht="15.75">
      <c r="B375" s="144"/>
    </row>
    <row r="376" ht="15.75">
      <c r="B376" s="144"/>
    </row>
    <row r="377" ht="15.75">
      <c r="B377" s="144"/>
    </row>
    <row r="378" ht="15.75">
      <c r="B378" s="144"/>
    </row>
    <row r="379" ht="15.75">
      <c r="B379" s="144"/>
    </row>
    <row r="380" ht="15.75">
      <c r="B380" s="144"/>
    </row>
    <row r="381" ht="15.75">
      <c r="B381" s="144"/>
    </row>
    <row r="382" ht="15.75">
      <c r="B382" s="144"/>
    </row>
    <row r="383" ht="15.75">
      <c r="B383" s="144"/>
    </row>
    <row r="384" ht="15.75">
      <c r="B384" s="144"/>
    </row>
    <row r="385" ht="15.75">
      <c r="B385" s="144"/>
    </row>
    <row r="386" ht="15.75">
      <c r="B386" s="144"/>
    </row>
    <row r="387" ht="15.75">
      <c r="B387" s="144"/>
    </row>
    <row r="388" ht="15.75">
      <c r="B388" s="144"/>
    </row>
    <row r="389" ht="15.75">
      <c r="B389" s="144"/>
    </row>
    <row r="390" ht="15.75">
      <c r="B390" s="144"/>
    </row>
    <row r="391" ht="15.75">
      <c r="B391" s="144"/>
    </row>
    <row r="392" ht="15.75">
      <c r="B392" s="144"/>
    </row>
    <row r="393" ht="15.75">
      <c r="B393" s="144"/>
    </row>
    <row r="394" ht="15.75">
      <c r="B394" s="144"/>
    </row>
    <row r="395" ht="15.75">
      <c r="B395" s="144"/>
    </row>
    <row r="396" ht="15.75">
      <c r="B396" s="144"/>
    </row>
    <row r="397" ht="15.75">
      <c r="B397" s="144"/>
    </row>
    <row r="398" ht="15.75">
      <c r="B398" s="144"/>
    </row>
    <row r="399" ht="15.75">
      <c r="B399" s="144"/>
    </row>
    <row r="400" ht="15.75">
      <c r="B400" s="144"/>
    </row>
    <row r="401" ht="15.75">
      <c r="B401" s="144"/>
    </row>
    <row r="402" ht="15.75">
      <c r="B402" s="144"/>
    </row>
    <row r="403" ht="15.75">
      <c r="B403" s="144"/>
    </row>
    <row r="404" ht="15.75">
      <c r="B404" s="144"/>
    </row>
    <row r="405" ht="15.75">
      <c r="B405" s="144"/>
    </row>
    <row r="406" ht="15.75">
      <c r="B406" s="144"/>
    </row>
    <row r="407" ht="15.75">
      <c r="B407" s="144"/>
    </row>
    <row r="408" ht="15.75">
      <c r="B408" s="144"/>
    </row>
    <row r="409" ht="15.75">
      <c r="B409" s="144"/>
    </row>
    <row r="410" ht="15.75">
      <c r="B410" s="144"/>
    </row>
    <row r="411" ht="15.75">
      <c r="B411" s="144"/>
    </row>
    <row r="412" ht="15.75">
      <c r="B412" s="144"/>
    </row>
    <row r="413" ht="15.75">
      <c r="B413" s="144"/>
    </row>
    <row r="414" ht="15.75">
      <c r="B414" s="144"/>
    </row>
    <row r="415" ht="15.75">
      <c r="B415" s="144"/>
    </row>
    <row r="416" ht="15.75">
      <c r="B416" s="144"/>
    </row>
    <row r="417" ht="15.75">
      <c r="B417" s="144"/>
    </row>
    <row r="418" ht="15.75">
      <c r="B418" s="144"/>
    </row>
    <row r="419" ht="15.75">
      <c r="B419" s="144"/>
    </row>
    <row r="420" ht="15.75">
      <c r="B420" s="144"/>
    </row>
    <row r="421" ht="15.75">
      <c r="B421" s="144"/>
    </row>
    <row r="422" ht="15.75">
      <c r="B422" s="144"/>
    </row>
    <row r="423" ht="15.75">
      <c r="B423" s="144"/>
    </row>
    <row r="424" ht="15.75">
      <c r="B424" s="144"/>
    </row>
    <row r="425" ht="15.75">
      <c r="B425" s="144"/>
    </row>
    <row r="426" ht="15.75">
      <c r="B426" s="144"/>
    </row>
    <row r="427" ht="15.75">
      <c r="B427" s="144"/>
    </row>
    <row r="428" ht="15.75">
      <c r="B428" s="144"/>
    </row>
    <row r="429" ht="15.75">
      <c r="B429" s="144"/>
    </row>
    <row r="430" ht="15.75">
      <c r="B430" s="144"/>
    </row>
    <row r="431" ht="15.75">
      <c r="B431" s="144"/>
    </row>
    <row r="432" ht="15.75">
      <c r="B432" s="144"/>
    </row>
    <row r="433" ht="15.75">
      <c r="B433" s="144"/>
    </row>
    <row r="434" ht="15.75">
      <c r="B434" s="144"/>
    </row>
    <row r="435" ht="15.75">
      <c r="B435" s="144"/>
    </row>
    <row r="436" ht="15.75">
      <c r="B436" s="144"/>
    </row>
    <row r="437" ht="15.75">
      <c r="B437" s="144"/>
    </row>
    <row r="438" ht="15.75">
      <c r="B438" s="144"/>
    </row>
    <row r="439" ht="15.75">
      <c r="B439" s="144"/>
    </row>
    <row r="440" ht="15.75">
      <c r="B440" s="144"/>
    </row>
    <row r="441" ht="15.75">
      <c r="B441" s="144"/>
    </row>
    <row r="442" ht="15.75">
      <c r="B442" s="144"/>
    </row>
    <row r="443" ht="15.75">
      <c r="B443" s="144"/>
    </row>
    <row r="444" ht="15.75">
      <c r="B444" s="144"/>
    </row>
    <row r="445" ht="15.75">
      <c r="B445" s="144"/>
    </row>
    <row r="446" ht="15.75">
      <c r="B446" s="144"/>
    </row>
    <row r="447" ht="15.75">
      <c r="B447" s="144"/>
    </row>
    <row r="448" ht="15.75">
      <c r="B448" s="144"/>
    </row>
    <row r="449" ht="15.75">
      <c r="B449" s="144"/>
    </row>
    <row r="450" ht="15.75">
      <c r="B450" s="144"/>
    </row>
    <row r="451" ht="15.75">
      <c r="B451" s="144"/>
    </row>
    <row r="452" ht="15.75">
      <c r="B452" s="144"/>
    </row>
    <row r="453" ht="15.75">
      <c r="B453" s="144"/>
    </row>
    <row r="454" ht="15.75">
      <c r="B454" s="144"/>
    </row>
    <row r="455" ht="15.75">
      <c r="B455" s="144"/>
    </row>
    <row r="456" ht="15.75">
      <c r="B456" s="144"/>
    </row>
    <row r="457" ht="15.75">
      <c r="B457" s="144"/>
    </row>
    <row r="458" ht="15.75">
      <c r="B458" s="144"/>
    </row>
    <row r="459" ht="15.75">
      <c r="B459" s="144"/>
    </row>
    <row r="460" ht="15.75">
      <c r="B460" s="144"/>
    </row>
    <row r="461" ht="15.75">
      <c r="B461" s="144"/>
    </row>
    <row r="462" ht="15.75">
      <c r="B462" s="144"/>
    </row>
    <row r="463" ht="15.75">
      <c r="B463" s="144"/>
    </row>
    <row r="464" ht="15.75">
      <c r="B464" s="144"/>
    </row>
    <row r="465" ht="15.75">
      <c r="B465" s="144"/>
    </row>
    <row r="466" ht="15.75">
      <c r="B466" s="144"/>
    </row>
    <row r="467" ht="15.75">
      <c r="B467" s="144"/>
    </row>
    <row r="468" ht="15.75">
      <c r="B468" s="144"/>
    </row>
    <row r="469" ht="15.75">
      <c r="B469" s="144"/>
    </row>
    <row r="470" ht="15.75">
      <c r="B470" s="144"/>
    </row>
    <row r="471" ht="15.75">
      <c r="B471" s="144"/>
    </row>
    <row r="472" ht="15.75">
      <c r="B472" s="144"/>
    </row>
    <row r="473" ht="15.75">
      <c r="B473" s="144"/>
    </row>
    <row r="474" ht="15.75">
      <c r="B474" s="144"/>
    </row>
    <row r="475" ht="15.75">
      <c r="B475" s="144"/>
    </row>
    <row r="476" ht="15.75">
      <c r="B476" s="144"/>
    </row>
    <row r="477" ht="15.75">
      <c r="B477" s="144"/>
    </row>
    <row r="478" ht="15.75">
      <c r="B478" s="144"/>
    </row>
    <row r="479" ht="15.75">
      <c r="B479" s="144"/>
    </row>
    <row r="480" ht="15.75">
      <c r="B480" s="144"/>
    </row>
    <row r="481" ht="15.75">
      <c r="B481" s="144"/>
    </row>
    <row r="482" ht="15.75">
      <c r="B482" s="144"/>
    </row>
    <row r="483" ht="15.75">
      <c r="B483" s="144"/>
    </row>
    <row r="484" ht="15.75">
      <c r="B484" s="144"/>
    </row>
    <row r="485" ht="15.75">
      <c r="B485" s="144"/>
    </row>
    <row r="486" ht="15.75">
      <c r="B486" s="144"/>
    </row>
    <row r="487" ht="15.75">
      <c r="B487" s="144"/>
    </row>
    <row r="488" ht="15.75">
      <c r="B488" s="144"/>
    </row>
    <row r="489" ht="15.75">
      <c r="B489" s="144"/>
    </row>
    <row r="490" ht="15.75">
      <c r="B490" s="144"/>
    </row>
    <row r="491" ht="15.75">
      <c r="B491" s="144"/>
    </row>
    <row r="492" ht="15.75">
      <c r="B492" s="144"/>
    </row>
    <row r="493" ht="15.75">
      <c r="B493" s="144"/>
    </row>
    <row r="494" ht="15.75">
      <c r="B494" s="144"/>
    </row>
    <row r="495" ht="15.75">
      <c r="B495" s="144"/>
    </row>
    <row r="496" ht="15.75">
      <c r="B496" s="144"/>
    </row>
    <row r="497" ht="15.75">
      <c r="B497" s="144"/>
    </row>
    <row r="498" ht="15.75">
      <c r="B498" s="144"/>
    </row>
    <row r="499" ht="15.75">
      <c r="B499" s="144"/>
    </row>
    <row r="500" ht="15.75">
      <c r="B500" s="144"/>
    </row>
    <row r="501" ht="15.75">
      <c r="B501" s="144"/>
    </row>
    <row r="502" ht="15.75">
      <c r="B502" s="144"/>
    </row>
    <row r="503" ht="15.75">
      <c r="B503" s="144"/>
    </row>
    <row r="504" ht="15.75">
      <c r="B504" s="144"/>
    </row>
    <row r="505" ht="15.75">
      <c r="B505" s="144"/>
    </row>
    <row r="506" ht="15.75">
      <c r="B506" s="144"/>
    </row>
    <row r="507" ht="15.75">
      <c r="B507" s="144"/>
    </row>
    <row r="508" ht="15.75">
      <c r="B508" s="144"/>
    </row>
    <row r="509" ht="15.75">
      <c r="B509" s="144"/>
    </row>
    <row r="510" ht="15.75">
      <c r="B510" s="144"/>
    </row>
  </sheetData>
  <sheetProtection/>
  <mergeCells count="16">
    <mergeCell ref="J8:J9"/>
    <mergeCell ref="A4:A6"/>
    <mergeCell ref="C5:C6"/>
    <mergeCell ref="B4:B6"/>
    <mergeCell ref="D5:D6"/>
    <mergeCell ref="E5:E6"/>
    <mergeCell ref="F5:F6"/>
    <mergeCell ref="H4:I4"/>
    <mergeCell ref="H5:H6"/>
    <mergeCell ref="I5:I6"/>
    <mergeCell ref="C4:E4"/>
    <mergeCell ref="F4:G4"/>
    <mergeCell ref="G5:G6"/>
    <mergeCell ref="A2:G2"/>
    <mergeCell ref="A3:F3"/>
    <mergeCell ref="A1:G1"/>
  </mergeCells>
  <printOptions/>
  <pageMargins left="0.3937007874015748" right="0.1968503937007874" top="0.2362204724409449" bottom="0.2362204724409449" header="0.15748031496062992" footer="0.2362204724409449"/>
  <pageSetup horizontalDpi="600" verticalDpi="600" orientation="portrait" paperSize="9" scale="60" r:id="rId1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2:O43"/>
  <sheetViews>
    <sheetView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5.75390625" style="101" customWidth="1"/>
    <col min="2" max="2" width="27.375" style="102" customWidth="1"/>
    <col min="3" max="3" width="20.00390625" style="102" customWidth="1"/>
    <col min="4" max="4" width="19.6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11" width="0" style="102" hidden="1" customWidth="1"/>
    <col min="12" max="14" width="9.125" style="102" customWidth="1"/>
    <col min="15" max="15" width="11.375" style="102" bestFit="1" customWidth="1"/>
    <col min="16" max="16384" width="9.125" style="102" customWidth="1"/>
  </cols>
  <sheetData>
    <row r="2" spans="1:9" s="104" customFormat="1" ht="29.25" customHeight="1">
      <c r="A2" s="581"/>
      <c r="B2" s="581"/>
      <c r="C2" s="581"/>
      <c r="D2" s="581"/>
      <c r="E2" s="118"/>
      <c r="F2" s="119"/>
      <c r="G2" s="119"/>
      <c r="H2" s="119"/>
      <c r="I2" s="111"/>
    </row>
    <row r="3" spans="1:4" ht="15" customHeight="1" thickBot="1">
      <c r="A3" s="105"/>
      <c r="D3" s="102" t="s">
        <v>10</v>
      </c>
    </row>
    <row r="4" spans="1:6" ht="56.25" customHeight="1" thickBot="1">
      <c r="A4" s="150" t="s">
        <v>98</v>
      </c>
      <c r="B4" s="151" t="s">
        <v>334</v>
      </c>
      <c r="C4" s="152" t="s">
        <v>335</v>
      </c>
      <c r="D4" s="153" t="s">
        <v>112</v>
      </c>
      <c r="E4" s="249"/>
      <c r="F4" s="104"/>
    </row>
    <row r="5" spans="1:5" ht="25.5">
      <c r="A5" s="107" t="s">
        <v>92</v>
      </c>
      <c r="B5" s="108">
        <v>55951.6</v>
      </c>
      <c r="C5" s="108">
        <v>51120</v>
      </c>
      <c r="D5" s="121">
        <f>C5/C29+0.001</f>
        <v>0.8137470277179805</v>
      </c>
      <c r="E5" s="103"/>
    </row>
    <row r="6" spans="1:5" ht="15">
      <c r="A6" s="106" t="s">
        <v>99</v>
      </c>
      <c r="B6" s="110">
        <v>16147.8</v>
      </c>
      <c r="C6" s="110">
        <v>15360.7</v>
      </c>
      <c r="D6" s="122">
        <f>C6/C29</f>
        <v>0.24421680885499966</v>
      </c>
      <c r="E6" s="111"/>
    </row>
    <row r="7" spans="1:5" ht="15">
      <c r="A7" s="106" t="s">
        <v>100</v>
      </c>
      <c r="B7" s="110">
        <v>32453.7</v>
      </c>
      <c r="C7" s="110">
        <v>30001.8</v>
      </c>
      <c r="D7" s="122">
        <f>C7/C29</f>
        <v>0.4769928359974434</v>
      </c>
      <c r="E7" s="111"/>
    </row>
    <row r="8" spans="1:12" ht="15">
      <c r="A8" s="106" t="s">
        <v>101</v>
      </c>
      <c r="B8" s="110">
        <v>1458</v>
      </c>
      <c r="C8" s="110">
        <v>1425.2</v>
      </c>
      <c r="D8" s="122">
        <f>C8/C29</f>
        <v>0.022658980123311145</v>
      </c>
      <c r="E8" s="111"/>
      <c r="L8" s="269"/>
    </row>
    <row r="9" spans="1:15" ht="21">
      <c r="A9" s="106" t="s">
        <v>102</v>
      </c>
      <c r="B9" s="110">
        <v>443.7</v>
      </c>
      <c r="C9" s="110">
        <v>298.4</v>
      </c>
      <c r="D9" s="122">
        <f>C9/C29</f>
        <v>0.004744204089809181</v>
      </c>
      <c r="E9" s="111"/>
      <c r="G9" s="113"/>
      <c r="L9" s="269"/>
      <c r="M9" s="250" t="s">
        <v>108</v>
      </c>
      <c r="N9" s="321">
        <f>C5</f>
        <v>51120</v>
      </c>
      <c r="O9" s="323"/>
    </row>
    <row r="10" spans="1:15" ht="20.25" customHeight="1">
      <c r="A10" s="106" t="s">
        <v>103</v>
      </c>
      <c r="B10" s="110">
        <v>1534.2</v>
      </c>
      <c r="C10" s="110">
        <v>1256.1</v>
      </c>
      <c r="D10" s="122">
        <f>C10/C29</f>
        <v>0.019970491813704132</v>
      </c>
      <c r="E10" s="111"/>
      <c r="F10" s="111"/>
      <c r="G10" s="104"/>
      <c r="L10" s="269"/>
      <c r="M10" s="250" t="s">
        <v>109</v>
      </c>
      <c r="N10" s="321">
        <f>C16</f>
        <v>9348.7</v>
      </c>
      <c r="O10" s="323"/>
    </row>
    <row r="11" spans="1:15" ht="15">
      <c r="A11" s="107" t="s">
        <v>94</v>
      </c>
      <c r="B11" s="108">
        <v>3734.1</v>
      </c>
      <c r="C11" s="108">
        <v>1965.6</v>
      </c>
      <c r="D11" s="121">
        <f>C11/C29</f>
        <v>0.03125069557281812</v>
      </c>
      <c r="E11" s="103"/>
      <c r="F11" s="103"/>
      <c r="G11" s="104"/>
      <c r="L11" s="269"/>
      <c r="M11" s="251" t="s">
        <v>97</v>
      </c>
      <c r="N11" s="321">
        <f>C24</f>
        <v>432.70000000000437</v>
      </c>
      <c r="O11" s="323"/>
    </row>
    <row r="12" spans="1:15" ht="16.5" customHeight="1">
      <c r="A12" s="106" t="s">
        <v>99</v>
      </c>
      <c r="B12" s="110">
        <v>1828.6</v>
      </c>
      <c r="C12" s="110">
        <v>644.4</v>
      </c>
      <c r="D12" s="122">
        <f>C12/C29</f>
        <v>0.010245191405740739</v>
      </c>
      <c r="E12" s="103"/>
      <c r="F12" s="103"/>
      <c r="G12" s="111"/>
      <c r="L12" s="269"/>
      <c r="M12" s="250" t="s">
        <v>94</v>
      </c>
      <c r="N12" s="321">
        <f>C11</f>
        <v>1965.6</v>
      </c>
      <c r="O12" s="323"/>
    </row>
    <row r="13" spans="1:15" ht="12.75" customHeight="1">
      <c r="A13" s="106" t="s">
        <v>100</v>
      </c>
      <c r="B13" s="272">
        <v>1405.9</v>
      </c>
      <c r="C13" s="110">
        <v>914.5</v>
      </c>
      <c r="D13" s="122">
        <f>C13/C29</f>
        <v>0.01453945924976708</v>
      </c>
      <c r="E13" s="103"/>
      <c r="F13" s="114"/>
      <c r="G13" s="111"/>
      <c r="L13" s="269"/>
      <c r="M13" s="250" t="s">
        <v>272</v>
      </c>
      <c r="N13" s="321">
        <f>C23+C22</f>
        <v>30.8</v>
      </c>
      <c r="O13" s="323"/>
    </row>
    <row r="14" spans="1:15" ht="15">
      <c r="A14" s="106" t="s">
        <v>101</v>
      </c>
      <c r="B14" s="110">
        <v>226.7</v>
      </c>
      <c r="C14" s="110">
        <v>188</v>
      </c>
      <c r="D14" s="122">
        <f>C14/C29</f>
        <v>0.002988975767037956</v>
      </c>
      <c r="E14" s="103"/>
      <c r="F14" s="103"/>
      <c r="G14" s="115"/>
      <c r="L14" s="269"/>
      <c r="M14" s="322"/>
      <c r="N14" s="253">
        <f>N9+N10+N11+N12+N13</f>
        <v>62897.8</v>
      </c>
      <c r="O14" s="320" t="e">
        <f>N14*100/C34</f>
        <v>#DIV/0!</v>
      </c>
    </row>
    <row r="15" spans="1:15" ht="15">
      <c r="A15" s="106" t="s">
        <v>102</v>
      </c>
      <c r="B15" s="110">
        <v>142.7</v>
      </c>
      <c r="C15" s="110">
        <v>142.7</v>
      </c>
      <c r="D15" s="122">
        <f>C15/C29</f>
        <v>0.0022687597976399805</v>
      </c>
      <c r="E15" s="111"/>
      <c r="F15" s="111"/>
      <c r="G15" s="116"/>
      <c r="L15" s="269"/>
      <c r="M15" s="254"/>
      <c r="N15" s="252">
        <f>C29-N14</f>
        <v>0</v>
      </c>
      <c r="O15" s="267"/>
    </row>
    <row r="16" spans="1:12" ht="15">
      <c r="A16" s="107" t="s">
        <v>95</v>
      </c>
      <c r="B16" s="108">
        <v>11868.2</v>
      </c>
      <c r="C16" s="108">
        <v>9348.7</v>
      </c>
      <c r="D16" s="121">
        <f>C16/C29</f>
        <v>0.14863317953887098</v>
      </c>
      <c r="E16" s="111"/>
      <c r="F16" s="111"/>
      <c r="L16" s="269"/>
    </row>
    <row r="17" spans="1:12" ht="15">
      <c r="A17" s="106" t="s">
        <v>99</v>
      </c>
      <c r="B17" s="110">
        <v>4268.3</v>
      </c>
      <c r="C17" s="110">
        <v>3709.2</v>
      </c>
      <c r="D17" s="122">
        <f>C17/C29</f>
        <v>0.058971855931368014</v>
      </c>
      <c r="E17" s="111"/>
      <c r="F17" s="109"/>
      <c r="G17" s="109"/>
      <c r="L17" s="269"/>
    </row>
    <row r="18" spans="1:7" ht="15">
      <c r="A18" s="106" t="s">
        <v>100</v>
      </c>
      <c r="B18" s="110">
        <v>6564.9</v>
      </c>
      <c r="C18" s="110">
        <v>4815.8</v>
      </c>
      <c r="D18" s="122">
        <f>C18/C29</f>
        <v>0.07656547605798612</v>
      </c>
      <c r="E18" s="111"/>
      <c r="F18" s="112"/>
      <c r="G18" s="112"/>
    </row>
    <row r="19" spans="1:7" ht="15">
      <c r="A19" s="106" t="s">
        <v>101</v>
      </c>
      <c r="B19" s="110">
        <v>354.4</v>
      </c>
      <c r="C19" s="110">
        <v>218.1</v>
      </c>
      <c r="D19" s="122">
        <f>C19/C29</f>
        <v>0.0034675298659094587</v>
      </c>
      <c r="E19" s="103"/>
      <c r="F19" s="112"/>
      <c r="G19" s="112"/>
    </row>
    <row r="20" spans="1:7" ht="15">
      <c r="A20" s="106" t="s">
        <v>102</v>
      </c>
      <c r="B20" s="110">
        <v>145.1</v>
      </c>
      <c r="C20" s="110">
        <v>117.2</v>
      </c>
      <c r="D20" s="122">
        <f>C20/C29</f>
        <v>0.0018633402122172791</v>
      </c>
      <c r="E20" s="111"/>
      <c r="F20" s="112"/>
      <c r="G20" s="112"/>
    </row>
    <row r="21" spans="1:7" ht="15">
      <c r="A21" s="106" t="s">
        <v>103</v>
      </c>
      <c r="B21" s="110">
        <v>240.4</v>
      </c>
      <c r="C21" s="110">
        <v>239.8</v>
      </c>
      <c r="D21" s="122">
        <f>C21/C29</f>
        <v>0.0038125339837005424</v>
      </c>
      <c r="E21" s="111"/>
      <c r="F21" s="112"/>
      <c r="G21" s="112"/>
    </row>
    <row r="22" spans="1:7" ht="15">
      <c r="A22" s="107" t="s">
        <v>273</v>
      </c>
      <c r="B22" s="271">
        <v>48.7</v>
      </c>
      <c r="C22" s="271"/>
      <c r="D22" s="121">
        <f>C22/C29</f>
        <v>0</v>
      </c>
      <c r="E22" s="111"/>
      <c r="F22" s="112"/>
      <c r="G22" s="112"/>
    </row>
    <row r="23" spans="1:7" ht="25.5">
      <c r="A23" s="107" t="s">
        <v>172</v>
      </c>
      <c r="B23" s="117">
        <v>55.7</v>
      </c>
      <c r="C23" s="117">
        <v>30.8</v>
      </c>
      <c r="D23" s="121">
        <f>C23/C29</f>
        <v>0.0004896832639615375</v>
      </c>
      <c r="E23" s="111"/>
      <c r="F23" s="112"/>
      <c r="G23" s="112"/>
    </row>
    <row r="24" spans="1:7" ht="15">
      <c r="A24" s="107" t="s">
        <v>168</v>
      </c>
      <c r="B24" s="108">
        <f>73274.3-B23-B16-B11-B5-B22</f>
        <v>1616.0000000000116</v>
      </c>
      <c r="C24" s="108">
        <f>62897.8-C23-C16-C11-C5-C22</f>
        <v>432.70000000000437</v>
      </c>
      <c r="D24" s="121">
        <f>C24/C29</f>
        <v>0.0068794139063688125</v>
      </c>
      <c r="E24" s="111"/>
      <c r="F24" s="112"/>
      <c r="G24" s="112"/>
    </row>
    <row r="25" spans="1:7" ht="15">
      <c r="A25" s="159" t="s">
        <v>174</v>
      </c>
      <c r="B25" s="271">
        <v>461.7</v>
      </c>
      <c r="C25" s="271">
        <v>38.8</v>
      </c>
      <c r="D25" s="122">
        <f>C25/C29</f>
        <v>0.0006168737221333655</v>
      </c>
      <c r="E25" s="111"/>
      <c r="F25" s="112"/>
      <c r="G25" s="112"/>
    </row>
    <row r="26" spans="1:7" ht="15">
      <c r="A26" s="159" t="s">
        <v>169</v>
      </c>
      <c r="B26" s="271">
        <v>4.7</v>
      </c>
      <c r="C26" s="271"/>
      <c r="D26" s="122">
        <f>C26/C29</f>
        <v>0</v>
      </c>
      <c r="E26" s="111"/>
      <c r="F26" s="112"/>
      <c r="G26" s="112"/>
    </row>
    <row r="27" spans="1:7" ht="15.75" thickBot="1">
      <c r="A27" s="159" t="s">
        <v>170</v>
      </c>
      <c r="B27" s="271">
        <v>927.9</v>
      </c>
      <c r="C27" s="271">
        <v>156.2</v>
      </c>
      <c r="D27" s="122">
        <f>C27/C29</f>
        <v>0.00248339369580494</v>
      </c>
      <c r="E27" s="111"/>
      <c r="F27" s="112"/>
      <c r="G27" s="112"/>
    </row>
    <row r="28" spans="1:7" ht="15.75" hidden="1" thickBot="1">
      <c r="A28" s="159"/>
      <c r="B28" s="158"/>
      <c r="C28" s="158"/>
      <c r="D28" s="122"/>
      <c r="E28" s="111"/>
      <c r="F28" s="112"/>
      <c r="G28" s="112"/>
    </row>
    <row r="29" spans="1:7" ht="15.75" thickBot="1">
      <c r="A29" s="130" t="s">
        <v>96</v>
      </c>
      <c r="B29" s="131">
        <f>B5+B11+B16+B22+B23+B24</f>
        <v>73274.3</v>
      </c>
      <c r="C29" s="131">
        <f>C5+C11+C16+C22+C23+C24</f>
        <v>62897.80000000001</v>
      </c>
      <c r="D29" s="132">
        <f>C29/C29</f>
        <v>1</v>
      </c>
      <c r="E29" s="103"/>
      <c r="F29" s="112"/>
      <c r="G29" s="112"/>
    </row>
    <row r="30" ht="15">
      <c r="E30" s="104"/>
    </row>
    <row r="31" ht="15">
      <c r="E31" s="104"/>
    </row>
    <row r="32" ht="15">
      <c r="E32" s="104"/>
    </row>
    <row r="33" ht="15">
      <c r="E33" s="104"/>
    </row>
    <row r="34" ht="15">
      <c r="E34" s="104"/>
    </row>
    <row r="35" ht="15">
      <c r="E35" s="104"/>
    </row>
    <row r="36" ht="15">
      <c r="E36" s="104"/>
    </row>
    <row r="37" spans="5:7" ht="15">
      <c r="E37" s="104"/>
      <c r="F37" s="104"/>
      <c r="G37" s="104"/>
    </row>
    <row r="38" spans="5:7" ht="15">
      <c r="E38" s="104"/>
      <c r="F38" s="104"/>
      <c r="G38" s="104"/>
    </row>
    <row r="39" spans="5:7" ht="15">
      <c r="E39" s="120"/>
      <c r="F39" s="104"/>
      <c r="G39" s="104"/>
    </row>
    <row r="40" spans="5:7" ht="15">
      <c r="E40" s="104"/>
      <c r="F40" s="104"/>
      <c r="G40" s="104"/>
    </row>
    <row r="41" spans="5:7" ht="15">
      <c r="E41" s="104"/>
      <c r="F41" s="104"/>
      <c r="G41" s="104"/>
    </row>
    <row r="42" spans="5:7" ht="15">
      <c r="E42" s="104"/>
      <c r="F42" s="104"/>
      <c r="G42" s="104"/>
    </row>
    <row r="43" spans="5:7" ht="15">
      <c r="E43" s="104"/>
      <c r="F43" s="104"/>
      <c r="G43" s="104"/>
    </row>
  </sheetData>
  <sheetProtection/>
  <mergeCells count="1">
    <mergeCell ref="A2:D2"/>
  </mergeCells>
  <printOptions/>
  <pageMargins left="0.75" right="0.35" top="0.83" bottom="0.6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L53"/>
  <sheetViews>
    <sheetView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1.00390625" style="102" customWidth="1"/>
    <col min="2" max="2" width="56.125" style="101" customWidth="1"/>
    <col min="3" max="3" width="25.25390625" style="102" customWidth="1"/>
    <col min="4" max="4" width="19.25390625" style="102" customWidth="1"/>
    <col min="5" max="5" width="12.75390625" style="102" customWidth="1"/>
    <col min="6" max="6" width="13.25390625" style="427" customWidth="1"/>
    <col min="7" max="7" width="11.125" style="427" customWidth="1"/>
    <col min="8" max="8" width="11.125" style="493" customWidth="1"/>
    <col min="9" max="10" width="11.125" style="491" customWidth="1"/>
    <col min="11" max="12" width="11.125" style="269" customWidth="1"/>
    <col min="13" max="16384" width="9.125" style="102" customWidth="1"/>
  </cols>
  <sheetData>
    <row r="2" spans="2:12" s="104" customFormat="1" ht="29.25" customHeight="1">
      <c r="B2" s="581"/>
      <c r="C2" s="581"/>
      <c r="D2" s="581"/>
      <c r="E2" s="581"/>
      <c r="F2" s="582"/>
      <c r="G2" s="582"/>
      <c r="H2" s="582"/>
      <c r="I2" s="582"/>
      <c r="J2" s="490"/>
      <c r="K2" s="268"/>
      <c r="L2" s="268"/>
    </row>
    <row r="3" spans="2:5" ht="15" customHeight="1" thickBot="1">
      <c r="B3" s="105"/>
      <c r="E3" s="102" t="s">
        <v>10</v>
      </c>
    </row>
    <row r="4" spans="2:6" ht="56.25" customHeight="1">
      <c r="B4" s="123" t="s">
        <v>98</v>
      </c>
      <c r="C4" s="124" t="s">
        <v>336</v>
      </c>
      <c r="D4" s="125" t="s">
        <v>337</v>
      </c>
      <c r="E4" s="126" t="s">
        <v>112</v>
      </c>
      <c r="F4" s="426"/>
    </row>
    <row r="5" spans="2:8" ht="25.5">
      <c r="B5" s="107" t="s">
        <v>92</v>
      </c>
      <c r="C5" s="108">
        <f>27756.5+3149.5</f>
        <v>30906</v>
      </c>
      <c r="D5" s="108">
        <f>27298.2+1898.4</f>
        <v>29196.600000000002</v>
      </c>
      <c r="E5" s="121">
        <f>D5/D34</f>
        <v>0.8592289582107122</v>
      </c>
      <c r="F5" s="494" t="s">
        <v>94</v>
      </c>
      <c r="G5" s="436">
        <f>D17</f>
        <v>216.1</v>
      </c>
      <c r="H5" s="425">
        <f>G5*100/G12</f>
        <v>0.6359623307828134</v>
      </c>
    </row>
    <row r="6" spans="2:8" ht="15">
      <c r="B6" s="106" t="s">
        <v>104</v>
      </c>
      <c r="C6" s="110">
        <v>12780.2</v>
      </c>
      <c r="D6" s="110">
        <v>12780.2</v>
      </c>
      <c r="E6" s="122">
        <f>D6/D34</f>
        <v>0.3761094761624485</v>
      </c>
      <c r="F6" s="494" t="s">
        <v>108</v>
      </c>
      <c r="G6" s="436">
        <f>D5</f>
        <v>29196.600000000002</v>
      </c>
      <c r="H6" s="425">
        <f>G6*100/G12</f>
        <v>85.92289582107122</v>
      </c>
    </row>
    <row r="7" spans="2:8" ht="13.5" customHeight="1">
      <c r="B7" s="106" t="s">
        <v>105</v>
      </c>
      <c r="C7" s="110">
        <v>6262.5</v>
      </c>
      <c r="D7" s="110">
        <v>5116.7</v>
      </c>
      <c r="E7" s="122">
        <f>D7/D34</f>
        <v>0.15057975279576222</v>
      </c>
      <c r="F7" s="494" t="s">
        <v>109</v>
      </c>
      <c r="G7" s="436">
        <f>D21</f>
        <v>3409.2</v>
      </c>
      <c r="H7" s="425">
        <f>G7*100/G12</f>
        <v>10.032960565038257</v>
      </c>
    </row>
    <row r="8" spans="2:8" ht="14.25" customHeight="1">
      <c r="B8" s="106" t="s">
        <v>352</v>
      </c>
      <c r="C8" s="110">
        <v>3149.5</v>
      </c>
      <c r="D8" s="110">
        <v>1898.4</v>
      </c>
      <c r="E8" s="122">
        <f>D8/D34</f>
        <v>0.05586815773984697</v>
      </c>
      <c r="F8" s="495" t="s">
        <v>110</v>
      </c>
      <c r="G8" s="436">
        <f>D11</f>
        <v>551.7</v>
      </c>
      <c r="H8" s="425">
        <f>G8*100/G12</f>
        <v>1.623602118893467</v>
      </c>
    </row>
    <row r="9" spans="2:8" ht="15">
      <c r="B9" s="106" t="s">
        <v>106</v>
      </c>
      <c r="C9" s="110">
        <v>5395.8</v>
      </c>
      <c r="D9" s="110">
        <v>5252.8</v>
      </c>
      <c r="E9" s="122">
        <f>D9/D34</f>
        <v>0.15458505002942907</v>
      </c>
      <c r="F9" s="496" t="s">
        <v>97</v>
      </c>
      <c r="G9" s="497">
        <f>D29</f>
        <v>193.70000000000073</v>
      </c>
      <c r="H9" s="425">
        <f>G9*100/G12</f>
        <v>0.5700412007062999</v>
      </c>
    </row>
    <row r="10" spans="2:8" ht="16.5" customHeight="1">
      <c r="B10" s="106" t="s">
        <v>107</v>
      </c>
      <c r="C10" s="110">
        <v>1711</v>
      </c>
      <c r="D10" s="110">
        <v>1642.1</v>
      </c>
      <c r="E10" s="122">
        <f>D10/D34</f>
        <v>0.048325485579752796</v>
      </c>
      <c r="F10" s="495" t="s">
        <v>351</v>
      </c>
      <c r="G10" s="426">
        <v>412.7</v>
      </c>
      <c r="H10" s="425">
        <f>G10*100/G12</f>
        <v>1.2145379635079459</v>
      </c>
    </row>
    <row r="11" spans="2:8" ht="15">
      <c r="B11" s="107" t="s">
        <v>93</v>
      </c>
      <c r="C11" s="108">
        <f>948.3+36.3</f>
        <v>984.5999999999999</v>
      </c>
      <c r="D11" s="108">
        <v>551.7</v>
      </c>
      <c r="E11" s="121">
        <f>D11/D34</f>
        <v>0.01623602118893467</v>
      </c>
      <c r="F11" s="441"/>
      <c r="G11" s="425"/>
      <c r="H11" s="425"/>
    </row>
    <row r="12" spans="2:8" ht="15">
      <c r="B12" s="106" t="s">
        <v>104</v>
      </c>
      <c r="C12" s="110">
        <v>263.4</v>
      </c>
      <c r="D12" s="110">
        <v>345.4</v>
      </c>
      <c r="E12" s="122">
        <f>D12/D34</f>
        <v>0.010164802825191289</v>
      </c>
      <c r="F12" s="429"/>
      <c r="G12" s="425">
        <f>G5+G6+G7+G8+G9+G10+G11</f>
        <v>33980</v>
      </c>
      <c r="H12" s="425">
        <f>SUM(H5:H11)</f>
        <v>100.00000000000001</v>
      </c>
    </row>
    <row r="13" spans="2:8" ht="15">
      <c r="B13" s="106" t="s">
        <v>105</v>
      </c>
      <c r="C13" s="110">
        <v>78</v>
      </c>
      <c r="D13" s="110">
        <v>63.5</v>
      </c>
      <c r="E13" s="122">
        <f>D13/D34</f>
        <v>0.0018687463213655092</v>
      </c>
      <c r="F13" s="429"/>
      <c r="G13" s="425" t="s">
        <v>111</v>
      </c>
      <c r="H13" s="436">
        <f>D35-G12</f>
        <v>-33980</v>
      </c>
    </row>
    <row r="14" spans="2:8" ht="12.75" customHeight="1">
      <c r="B14" s="106" t="s">
        <v>352</v>
      </c>
      <c r="C14" s="110">
        <v>36.3</v>
      </c>
      <c r="D14" s="110"/>
      <c r="E14" s="122"/>
      <c r="F14" s="429"/>
      <c r="G14" s="429"/>
      <c r="H14" s="425"/>
    </row>
    <row r="15" spans="2:8" ht="14.25" customHeight="1">
      <c r="B15" s="106" t="s">
        <v>106</v>
      </c>
      <c r="C15" s="110">
        <v>195.9</v>
      </c>
      <c r="D15" s="110">
        <v>100.5</v>
      </c>
      <c r="E15" s="122">
        <f>D15/D34</f>
        <v>0.0029576221306650973</v>
      </c>
      <c r="F15" s="429"/>
      <c r="G15" s="429"/>
      <c r="H15" s="425"/>
    </row>
    <row r="16" spans="2:8" ht="18" customHeight="1">
      <c r="B16" s="106" t="s">
        <v>107</v>
      </c>
      <c r="C16" s="110">
        <v>22.5</v>
      </c>
      <c r="D16" s="110">
        <v>13.8</v>
      </c>
      <c r="E16" s="122">
        <f>D16/D34</f>
        <v>0.0004061212477928193</v>
      </c>
      <c r="F16" s="429"/>
      <c r="G16" s="429"/>
      <c r="H16" s="425"/>
    </row>
    <row r="17" spans="2:8" ht="15">
      <c r="B17" s="107" t="s">
        <v>94</v>
      </c>
      <c r="C17" s="108">
        <v>377.1</v>
      </c>
      <c r="D17" s="108">
        <v>216.1</v>
      </c>
      <c r="E17" s="121">
        <f>D17/D34</f>
        <v>0.006359623307828134</v>
      </c>
      <c r="F17" s="429"/>
      <c r="G17" s="429"/>
      <c r="H17" s="425"/>
    </row>
    <row r="18" spans="2:7" ht="15">
      <c r="B18" s="106" t="s">
        <v>104</v>
      </c>
      <c r="C18" s="110">
        <v>322.9</v>
      </c>
      <c r="D18" s="110">
        <v>194.9</v>
      </c>
      <c r="E18" s="122">
        <f>D18/D34</f>
        <v>0.005735726898175398</v>
      </c>
      <c r="F18" s="425"/>
      <c r="G18" s="425"/>
    </row>
    <row r="19" spans="2:7" ht="15">
      <c r="B19" s="106" t="s">
        <v>105</v>
      </c>
      <c r="C19" s="110">
        <v>54.2</v>
      </c>
      <c r="D19" s="110">
        <v>21.3</v>
      </c>
      <c r="E19" s="122">
        <f>D19/D34</f>
        <v>0.0006268393172454385</v>
      </c>
      <c r="F19" s="425"/>
      <c r="G19" s="425"/>
    </row>
    <row r="20" spans="2:7" ht="6" customHeight="1">
      <c r="B20" s="106"/>
      <c r="C20" s="110"/>
      <c r="D20" s="110"/>
      <c r="E20" s="122"/>
      <c r="F20" s="425"/>
      <c r="G20" s="425"/>
    </row>
    <row r="21" spans="2:8" ht="15">
      <c r="B21" s="107" t="s">
        <v>95</v>
      </c>
      <c r="C21" s="108">
        <f>6262.9+233.3</f>
        <v>6496.2</v>
      </c>
      <c r="D21" s="108">
        <f>3378.7+30.5</f>
        <v>3409.2</v>
      </c>
      <c r="E21" s="121">
        <f>D21/D34</f>
        <v>0.10032960565038257</v>
      </c>
      <c r="F21" s="429"/>
      <c r="G21" s="498"/>
      <c r="H21" s="498"/>
    </row>
    <row r="22" spans="2:8" ht="15">
      <c r="B22" s="106" t="s">
        <v>104</v>
      </c>
      <c r="C22" s="110">
        <v>3510.7</v>
      </c>
      <c r="D22" s="110">
        <v>1961.7</v>
      </c>
      <c r="E22" s="122">
        <f>D22/D34</f>
        <v>0.057731018246027076</v>
      </c>
      <c r="F22" s="425"/>
      <c r="G22" s="498"/>
      <c r="H22" s="498"/>
    </row>
    <row r="23" spans="2:8" ht="15">
      <c r="B23" s="106" t="s">
        <v>105</v>
      </c>
      <c r="C23" s="110">
        <v>1263.8</v>
      </c>
      <c r="D23" s="110">
        <v>448.3</v>
      </c>
      <c r="E23" s="122">
        <f>D23/D34</f>
        <v>0.013193054738081224</v>
      </c>
      <c r="F23" s="425"/>
      <c r="G23" s="498"/>
      <c r="H23" s="498"/>
    </row>
    <row r="24" spans="2:8" ht="15">
      <c r="B24" s="106" t="s">
        <v>352</v>
      </c>
      <c r="C24" s="110">
        <v>233.3</v>
      </c>
      <c r="D24" s="110">
        <v>30.5</v>
      </c>
      <c r="E24" s="122"/>
      <c r="F24" s="425"/>
      <c r="G24" s="498"/>
      <c r="H24" s="498"/>
    </row>
    <row r="25" spans="2:8" ht="15">
      <c r="B25" s="106" t="s">
        <v>106</v>
      </c>
      <c r="C25" s="110">
        <v>1063.6</v>
      </c>
      <c r="D25" s="110">
        <v>652.7</v>
      </c>
      <c r="E25" s="122">
        <f>D25/D34</f>
        <v>0.019208357857563273</v>
      </c>
      <c r="F25" s="425"/>
      <c r="G25" s="498"/>
      <c r="H25" s="498"/>
    </row>
    <row r="26" spans="2:8" ht="18" customHeight="1">
      <c r="B26" s="106" t="s">
        <v>107</v>
      </c>
      <c r="C26" s="110">
        <v>172.1</v>
      </c>
      <c r="D26" s="110">
        <v>86.1</v>
      </c>
      <c r="E26" s="122">
        <f>D26/D34</f>
        <v>0.002533843437316068</v>
      </c>
      <c r="F26" s="425"/>
      <c r="G26" s="498"/>
      <c r="H26" s="498"/>
    </row>
    <row r="27" spans="2:12" s="501" customFormat="1" ht="4.5" customHeight="1">
      <c r="B27" s="502"/>
      <c r="C27" s="503"/>
      <c r="D27" s="503"/>
      <c r="E27" s="504"/>
      <c r="F27" s="505"/>
      <c r="G27" s="506"/>
      <c r="H27" s="506"/>
      <c r="I27" s="507"/>
      <c r="J27" s="507"/>
      <c r="K27" s="508"/>
      <c r="L27" s="508"/>
    </row>
    <row r="28" spans="2:12" s="160" customFormat="1" ht="27.75" customHeight="1">
      <c r="B28" s="107" t="s">
        <v>350</v>
      </c>
      <c r="C28" s="108">
        <v>843.5</v>
      </c>
      <c r="D28" s="108">
        <f>157.4+127+128.3</f>
        <v>412.7</v>
      </c>
      <c r="E28" s="122">
        <f>D28/D34</f>
        <v>0.012145379635079457</v>
      </c>
      <c r="F28" s="429"/>
      <c r="G28" s="436"/>
      <c r="H28" s="436"/>
      <c r="I28" s="492"/>
      <c r="J28" s="492"/>
      <c r="K28" s="270"/>
      <c r="L28" s="270"/>
    </row>
    <row r="29" spans="2:8" ht="15">
      <c r="B29" s="107" t="s">
        <v>173</v>
      </c>
      <c r="C29" s="117">
        <f>40515-C21-C17-C11-C5-C28-C27</f>
        <v>907.6000000000058</v>
      </c>
      <c r="D29" s="117">
        <f>33980-D28-D21-D17-D11-D5-D27</f>
        <v>193.70000000000073</v>
      </c>
      <c r="E29" s="122">
        <f>D29/D34</f>
        <v>0.005700412007063</v>
      </c>
      <c r="F29" s="425"/>
      <c r="G29" s="498"/>
      <c r="H29" s="498"/>
    </row>
    <row r="30" spans="2:8" ht="4.5" customHeight="1">
      <c r="B30" s="500"/>
      <c r="C30" s="162"/>
      <c r="D30" s="162"/>
      <c r="E30" s="122"/>
      <c r="F30" s="425"/>
      <c r="G30" s="498"/>
      <c r="H30" s="498"/>
    </row>
    <row r="31" spans="2:8" ht="15">
      <c r="B31" s="257" t="s">
        <v>174</v>
      </c>
      <c r="C31" s="162">
        <f>371.9+15.6</f>
        <v>387.5</v>
      </c>
      <c r="D31" s="162">
        <f>114.5+5.6</f>
        <v>120.1</v>
      </c>
      <c r="E31" s="122">
        <f>D31/D34</f>
        <v>0.0035344320188346085</v>
      </c>
      <c r="F31" s="425"/>
      <c r="G31" s="498"/>
      <c r="H31" s="498"/>
    </row>
    <row r="32" spans="2:8" ht="15.75" thickBot="1">
      <c r="B32" s="258" t="s">
        <v>170</v>
      </c>
      <c r="C32" s="259">
        <f>526+27.8</f>
        <v>553.8</v>
      </c>
      <c r="D32" s="259">
        <f>73.5</f>
        <v>73.5</v>
      </c>
      <c r="E32" s="260">
        <f>D32/D34</f>
        <v>0.002163037080635668</v>
      </c>
      <c r="F32" s="425"/>
      <c r="G32" s="498"/>
      <c r="H32" s="498"/>
    </row>
    <row r="33" spans="2:8" ht="15.75" hidden="1" thickBot="1">
      <c r="B33" s="255"/>
      <c r="C33" s="161">
        <v>416.4</v>
      </c>
      <c r="D33" s="161">
        <v>316.7</v>
      </c>
      <c r="E33" s="256"/>
      <c r="F33" s="425"/>
      <c r="G33" s="498"/>
      <c r="H33" s="498"/>
    </row>
    <row r="34" spans="2:8" ht="15.75" thickBot="1">
      <c r="B34" s="127" t="s">
        <v>96</v>
      </c>
      <c r="C34" s="128">
        <f>C5+C11+C17+C21+C27+C28+C29</f>
        <v>40515</v>
      </c>
      <c r="D34" s="128">
        <f>D5+D11+D17+D21+D27+D28+D29</f>
        <v>33980</v>
      </c>
      <c r="E34" s="129">
        <f>D34/D34</f>
        <v>1</v>
      </c>
      <c r="F34" s="429"/>
      <c r="G34" s="498"/>
      <c r="H34" s="499"/>
    </row>
    <row r="35" spans="6:8" ht="15">
      <c r="F35" s="426"/>
      <c r="G35" s="498"/>
      <c r="H35" s="498"/>
    </row>
    <row r="36" spans="6:8" ht="15">
      <c r="F36" s="426"/>
      <c r="G36" s="498"/>
      <c r="H36" s="498"/>
    </row>
    <row r="37" spans="6:8" ht="15">
      <c r="F37" s="426"/>
      <c r="G37" s="498"/>
      <c r="H37" s="498"/>
    </row>
    <row r="38" spans="6:8" ht="15">
      <c r="F38" s="426"/>
      <c r="G38" s="498"/>
      <c r="H38" s="498"/>
    </row>
    <row r="39" spans="6:9" ht="15">
      <c r="F39" s="426"/>
      <c r="G39" s="429"/>
      <c r="H39" s="436"/>
      <c r="I39" s="490"/>
    </row>
    <row r="40" spans="6:9" ht="15">
      <c r="F40" s="426"/>
      <c r="G40" s="429"/>
      <c r="H40" s="436"/>
      <c r="I40" s="490"/>
    </row>
    <row r="41" spans="6:9" ht="15">
      <c r="F41" s="426"/>
      <c r="G41" s="429"/>
      <c r="H41" s="436"/>
      <c r="I41" s="490"/>
    </row>
    <row r="42" spans="6:9" ht="15">
      <c r="F42" s="426"/>
      <c r="G42" s="429"/>
      <c r="H42" s="436"/>
      <c r="I42" s="490"/>
    </row>
    <row r="43" spans="6:9" ht="15">
      <c r="F43" s="426"/>
      <c r="G43" s="425"/>
      <c r="H43" s="436"/>
      <c r="I43" s="490"/>
    </row>
    <row r="44" spans="6:9" ht="15">
      <c r="F44" s="426"/>
      <c r="G44" s="425"/>
      <c r="H44" s="436"/>
      <c r="I44" s="490"/>
    </row>
    <row r="45" spans="6:9" ht="15">
      <c r="F45" s="426"/>
      <c r="G45" s="425"/>
      <c r="H45" s="497"/>
      <c r="I45" s="490"/>
    </row>
    <row r="46" spans="6:8" ht="15">
      <c r="F46" s="426"/>
      <c r="G46" s="426"/>
      <c r="H46" s="425"/>
    </row>
    <row r="47" spans="6:8" ht="15">
      <c r="F47" s="426"/>
      <c r="G47" s="429"/>
      <c r="H47" s="436"/>
    </row>
    <row r="48" spans="6:8" ht="15">
      <c r="F48" s="426"/>
      <c r="G48" s="429"/>
      <c r="H48" s="436"/>
    </row>
    <row r="49" spans="7:8" ht="15">
      <c r="G49" s="429"/>
      <c r="H49" s="436"/>
    </row>
    <row r="50" spans="7:8" ht="15">
      <c r="G50" s="429"/>
      <c r="H50" s="436"/>
    </row>
    <row r="51" spans="7:8" ht="15">
      <c r="G51" s="425"/>
      <c r="H51" s="425"/>
    </row>
    <row r="52" spans="7:8" ht="15">
      <c r="G52" s="425"/>
      <c r="H52" s="436"/>
    </row>
    <row r="53" spans="7:8" ht="15">
      <c r="G53" s="425"/>
      <c r="H53" s="497"/>
    </row>
  </sheetData>
  <sheetProtection/>
  <mergeCells count="2">
    <mergeCell ref="B2:E2"/>
    <mergeCell ref="F2:I2"/>
  </mergeCells>
  <printOptions/>
  <pageMargins left="0.7874015748031497" right="0.21" top="0.59" bottom="0.3937007874015748" header="0.3" footer="0.5118110236220472"/>
  <pageSetup horizontalDpi="600" verticalDpi="600" orientation="portrait" paperSize="9" scale="8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2:N32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2.75390625" style="101" customWidth="1"/>
    <col min="2" max="2" width="23.25390625" style="102" customWidth="1"/>
    <col min="3" max="3" width="21.00390625" style="102" customWidth="1"/>
    <col min="4" max="4" width="18.125" style="102" customWidth="1"/>
    <col min="5" max="5" width="13.375" style="427" bestFit="1" customWidth="1"/>
    <col min="6" max="6" width="9.875" style="427" hidden="1" customWidth="1"/>
    <col min="7" max="7" width="12.875" style="427" hidden="1" customWidth="1"/>
    <col min="8" max="9" width="0" style="427" hidden="1" customWidth="1"/>
    <col min="10" max="10" width="10.75390625" style="427" hidden="1" customWidth="1"/>
    <col min="11" max="12" width="0" style="427" hidden="1" customWidth="1"/>
    <col min="13" max="13" width="9.125" style="427" customWidth="1"/>
    <col min="14" max="14" width="14.00390625" style="427" customWidth="1"/>
    <col min="15" max="16384" width="9.125" style="102" customWidth="1"/>
  </cols>
  <sheetData>
    <row r="2" spans="1:14" s="104" customFormat="1" ht="29.25" customHeight="1">
      <c r="A2" s="581"/>
      <c r="B2" s="581"/>
      <c r="C2" s="581"/>
      <c r="D2" s="581"/>
      <c r="E2" s="423"/>
      <c r="F2" s="424"/>
      <c r="G2" s="424"/>
      <c r="H2" s="424"/>
      <c r="I2" s="425"/>
      <c r="J2" s="426"/>
      <c r="K2" s="426"/>
      <c r="L2" s="426"/>
      <c r="M2" s="426"/>
      <c r="N2" s="426"/>
    </row>
    <row r="3" spans="1:4" ht="15" customHeight="1" thickBot="1">
      <c r="A3" s="105"/>
      <c r="D3" s="102" t="s">
        <v>10</v>
      </c>
    </row>
    <row r="4" spans="1:6" ht="56.25" customHeight="1" thickBot="1">
      <c r="A4" s="189" t="s">
        <v>98</v>
      </c>
      <c r="B4" s="190" t="s">
        <v>338</v>
      </c>
      <c r="C4" s="191" t="s">
        <v>339</v>
      </c>
      <c r="D4" s="192" t="s">
        <v>112</v>
      </c>
      <c r="E4" s="428"/>
      <c r="F4" s="426"/>
    </row>
    <row r="5" spans="1:5" ht="31.5">
      <c r="A5" s="193" t="s">
        <v>179</v>
      </c>
      <c r="B5" s="196">
        <v>5856.6</v>
      </c>
      <c r="C5" s="196">
        <v>4434.2</v>
      </c>
      <c r="D5" s="199">
        <f>C5/C18</f>
        <v>0.9796522546008881</v>
      </c>
      <c r="E5" s="429"/>
    </row>
    <row r="6" spans="1:5" ht="15.75">
      <c r="A6" s="195" t="s">
        <v>180</v>
      </c>
      <c r="B6" s="194">
        <v>1074.9</v>
      </c>
      <c r="C6" s="194">
        <v>867.9</v>
      </c>
      <c r="D6" s="245">
        <f>C6/C18</f>
        <v>0.19174601771866645</v>
      </c>
      <c r="E6" s="425"/>
    </row>
    <row r="7" spans="1:5" ht="15.75">
      <c r="A7" s="195" t="s">
        <v>181</v>
      </c>
      <c r="B7" s="194">
        <v>269.8</v>
      </c>
      <c r="C7" s="194">
        <v>203.7</v>
      </c>
      <c r="D7" s="245">
        <f>C7/C18</f>
        <v>0.04500364536155358</v>
      </c>
      <c r="E7" s="425"/>
    </row>
    <row r="8" spans="1:5" ht="15.75">
      <c r="A8" s="195" t="s">
        <v>182</v>
      </c>
      <c r="B8" s="194">
        <v>3551.3</v>
      </c>
      <c r="C8" s="194">
        <v>2584.8</v>
      </c>
      <c r="D8" s="245">
        <f>C8/C18</f>
        <v>0.5710624571946181</v>
      </c>
      <c r="E8" s="425"/>
    </row>
    <row r="9" spans="1:14" ht="21">
      <c r="A9" s="193" t="s">
        <v>183</v>
      </c>
      <c r="B9" s="196">
        <v>285.7</v>
      </c>
      <c r="C9" s="196">
        <v>54.5</v>
      </c>
      <c r="D9" s="199">
        <f>C9/C18</f>
        <v>0.012040739676998874</v>
      </c>
      <c r="E9" s="425"/>
      <c r="G9" s="425"/>
      <c r="M9" s="430" t="s">
        <v>108</v>
      </c>
      <c r="N9" s="431">
        <f>C5</f>
        <v>4434.2</v>
      </c>
    </row>
    <row r="10" spans="1:14" ht="20.25" customHeight="1">
      <c r="A10" s="195" t="s">
        <v>180</v>
      </c>
      <c r="B10" s="194">
        <v>92.6</v>
      </c>
      <c r="C10" s="194">
        <v>20.7</v>
      </c>
      <c r="D10" s="245">
        <f>C10/C18</f>
        <v>0.004573271767227095</v>
      </c>
      <c r="E10" s="425"/>
      <c r="F10" s="425"/>
      <c r="G10" s="426"/>
      <c r="M10" s="430" t="s">
        <v>109</v>
      </c>
      <c r="N10" s="431">
        <f>C9</f>
        <v>54.5</v>
      </c>
    </row>
    <row r="11" spans="1:14" ht="15.75">
      <c r="A11" s="195" t="s">
        <v>181</v>
      </c>
      <c r="B11" s="194">
        <v>16.9</v>
      </c>
      <c r="C11" s="194">
        <v>16.2</v>
      </c>
      <c r="D11" s="245">
        <f>C11/C18</f>
        <v>0.003579082252612509</v>
      </c>
      <c r="E11" s="429"/>
      <c r="F11" s="429"/>
      <c r="G11" s="426"/>
      <c r="M11" s="432" t="s">
        <v>97</v>
      </c>
      <c r="N11" s="431">
        <v>14.6</v>
      </c>
    </row>
    <row r="12" spans="1:14" ht="21.75" customHeight="1">
      <c r="A12" s="195" t="s">
        <v>182</v>
      </c>
      <c r="B12" s="194">
        <v>166.1</v>
      </c>
      <c r="C12" s="194">
        <v>10</v>
      </c>
      <c r="D12" s="245">
        <f>C12/C18</f>
        <v>0.0022093100324768575</v>
      </c>
      <c r="E12" s="429"/>
      <c r="F12" s="429"/>
      <c r="G12" s="425"/>
      <c r="M12" s="430" t="s">
        <v>97</v>
      </c>
      <c r="N12" s="431">
        <f>C13</f>
        <v>23.000000000000362</v>
      </c>
    </row>
    <row r="13" spans="1:14" ht="17.25" customHeight="1">
      <c r="A13" s="193" t="s">
        <v>263</v>
      </c>
      <c r="B13" s="196">
        <f>6539.2-B5-B9-B17</f>
        <v>108.99999999999949</v>
      </c>
      <c r="C13" s="196">
        <f>4526.3-C5-C9-C17</f>
        <v>23.000000000000362</v>
      </c>
      <c r="D13" s="199">
        <f>C13/C18</f>
        <v>0.005081413074696852</v>
      </c>
      <c r="E13" s="429"/>
      <c r="F13" s="429"/>
      <c r="G13" s="425"/>
      <c r="M13" s="430"/>
      <c r="N13" s="431"/>
    </row>
    <row r="14" spans="1:14" ht="15.75">
      <c r="A14" s="195" t="s">
        <v>180</v>
      </c>
      <c r="B14" s="194">
        <f>176.3+111.6+1.1+2</f>
        <v>291</v>
      </c>
      <c r="C14" s="194">
        <f>13.3+1.3</f>
        <v>14.600000000000001</v>
      </c>
      <c r="D14" s="245">
        <f>C14/C18</f>
        <v>0.003225592647416212</v>
      </c>
      <c r="E14" s="429"/>
      <c r="F14" s="429"/>
      <c r="G14" s="429"/>
      <c r="M14" s="433"/>
      <c r="N14" s="431">
        <f>N9+N10+N11+N12</f>
        <v>4526.3</v>
      </c>
    </row>
    <row r="15" spans="1:14" ht="15.75">
      <c r="A15" s="195" t="s">
        <v>181</v>
      </c>
      <c r="B15" s="194">
        <v>20.7</v>
      </c>
      <c r="C15" s="194">
        <v>4.9</v>
      </c>
      <c r="D15" s="245">
        <f>C15/C18</f>
        <v>0.0010825619159136601</v>
      </c>
      <c r="E15" s="425"/>
      <c r="F15" s="425"/>
      <c r="G15" s="434"/>
      <c r="M15" s="435"/>
      <c r="N15" s="433">
        <f>C18-N14</f>
        <v>0</v>
      </c>
    </row>
    <row r="16" spans="1:6" ht="15.75">
      <c r="A16" s="195" t="s">
        <v>182</v>
      </c>
      <c r="B16" s="194">
        <v>46.5</v>
      </c>
      <c r="C16" s="194">
        <v>4.8</v>
      </c>
      <c r="D16" s="245">
        <f>C16/C18</f>
        <v>0.0010604688155888915</v>
      </c>
      <c r="E16" s="425"/>
      <c r="F16" s="425"/>
    </row>
    <row r="17" spans="1:10" ht="18.75" customHeight="1">
      <c r="A17" s="193" t="s">
        <v>264</v>
      </c>
      <c r="B17" s="438">
        <f>176.3+111.6</f>
        <v>287.9</v>
      </c>
      <c r="C17" s="438">
        <f>1.3+13.3</f>
        <v>14.600000000000001</v>
      </c>
      <c r="D17" s="245">
        <f>C17/C18</f>
        <v>0.003225592647416212</v>
      </c>
      <c r="E17" s="425">
        <v>110103</v>
      </c>
      <c r="F17" s="425"/>
      <c r="J17" s="427" t="s">
        <v>282</v>
      </c>
    </row>
    <row r="18" spans="1:7" ht="15.75">
      <c r="A18" s="197" t="s">
        <v>184</v>
      </c>
      <c r="B18" s="198">
        <f>B5+B9+B13+B17</f>
        <v>6539.199999999999</v>
      </c>
      <c r="C18" s="198">
        <f>C5+C9+C13+C17</f>
        <v>4526.3</v>
      </c>
      <c r="D18" s="200">
        <f>C18/C18</f>
        <v>1</v>
      </c>
      <c r="E18" s="425"/>
      <c r="F18" s="436"/>
      <c r="G18" s="436"/>
    </row>
    <row r="19" ht="15">
      <c r="E19" s="426"/>
    </row>
    <row r="20" ht="15">
      <c r="E20" s="426"/>
    </row>
    <row r="21" ht="15">
      <c r="E21" s="426"/>
    </row>
    <row r="22" ht="15">
      <c r="E22" s="426"/>
    </row>
    <row r="23" ht="15">
      <c r="E23" s="426"/>
    </row>
    <row r="24" ht="15">
      <c r="E24" s="426"/>
    </row>
    <row r="25" ht="15">
      <c r="E25" s="426"/>
    </row>
    <row r="26" spans="5:7" ht="15">
      <c r="E26" s="426"/>
      <c r="F26" s="426"/>
      <c r="G26" s="426"/>
    </row>
    <row r="27" spans="5:7" ht="15">
      <c r="E27" s="426"/>
      <c r="F27" s="426"/>
      <c r="G27" s="426"/>
    </row>
    <row r="28" spans="5:7" ht="15">
      <c r="E28" s="437"/>
      <c r="F28" s="426"/>
      <c r="G28" s="426"/>
    </row>
    <row r="29" spans="5:7" ht="15">
      <c r="E29" s="426"/>
      <c r="F29" s="426"/>
      <c r="G29" s="426"/>
    </row>
    <row r="30" spans="5:7" ht="15">
      <c r="E30" s="426"/>
      <c r="F30" s="426"/>
      <c r="G30" s="426"/>
    </row>
    <row r="31" spans="5:7" ht="15">
      <c r="E31" s="426"/>
      <c r="F31" s="426"/>
      <c r="G31" s="426"/>
    </row>
    <row r="32" spans="5:7" ht="15">
      <c r="E32" s="426"/>
      <c r="F32" s="426"/>
      <c r="G32" s="426"/>
    </row>
  </sheetData>
  <sheetProtection/>
  <mergeCells count="1">
    <mergeCell ref="A2:D2"/>
  </mergeCells>
  <printOptions/>
  <pageMargins left="1.07" right="0.19" top="0.68" bottom="0.3" header="0.5" footer="0.17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2:T31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3.75390625" style="101" customWidth="1"/>
    <col min="2" max="2" width="23.25390625" style="102" customWidth="1"/>
    <col min="3" max="3" width="21.00390625" style="102" customWidth="1"/>
    <col min="4" max="4" width="20.00390625" style="102" customWidth="1"/>
    <col min="5" max="5" width="13.375" style="269" hidden="1" customWidth="1"/>
    <col min="6" max="6" width="9.875" style="269" hidden="1" customWidth="1"/>
    <col min="7" max="7" width="12.875" style="269" hidden="1" customWidth="1"/>
    <col min="8" max="12" width="0" style="269" hidden="1" customWidth="1"/>
    <col min="13" max="13" width="9.125" style="427" customWidth="1"/>
    <col min="14" max="14" width="12.25390625" style="427" customWidth="1"/>
    <col min="15" max="15" width="9.125" style="102" customWidth="1"/>
    <col min="16" max="20" width="9.125" style="269" customWidth="1"/>
    <col min="21" max="16384" width="9.125" style="102" customWidth="1"/>
  </cols>
  <sheetData>
    <row r="2" spans="1:20" s="104" customFormat="1" ht="29.25" customHeight="1">
      <c r="A2" s="581"/>
      <c r="B2" s="581"/>
      <c r="C2" s="581"/>
      <c r="D2" s="581"/>
      <c r="E2" s="273"/>
      <c r="F2" s="274"/>
      <c r="G2" s="274"/>
      <c r="H2" s="274"/>
      <c r="I2" s="113"/>
      <c r="J2" s="268"/>
      <c r="K2" s="268"/>
      <c r="L2" s="268"/>
      <c r="M2" s="426"/>
      <c r="N2" s="426"/>
      <c r="P2" s="268"/>
      <c r="Q2" s="268"/>
      <c r="R2" s="268"/>
      <c r="S2" s="268"/>
      <c r="T2" s="268"/>
    </row>
    <row r="3" spans="1:4" ht="15" customHeight="1" thickBot="1">
      <c r="A3" s="105"/>
      <c r="D3" s="102" t="s">
        <v>10</v>
      </c>
    </row>
    <row r="4" spans="1:6" ht="56.25" customHeight="1" thickBot="1">
      <c r="A4" s="185" t="s">
        <v>98</v>
      </c>
      <c r="B4" s="186" t="s">
        <v>340</v>
      </c>
      <c r="C4" s="187" t="s">
        <v>341</v>
      </c>
      <c r="D4" s="188" t="s">
        <v>112</v>
      </c>
      <c r="E4" s="275"/>
      <c r="F4" s="268"/>
    </row>
    <row r="5" spans="1:20" s="160" customFormat="1" ht="18.75" customHeight="1">
      <c r="A5" s="201" t="s">
        <v>185</v>
      </c>
      <c r="B5" s="196">
        <v>1121.6</v>
      </c>
      <c r="C5" s="196">
        <v>861.5</v>
      </c>
      <c r="D5" s="199">
        <f>C5/C16</f>
        <v>0.8845877400143752</v>
      </c>
      <c r="E5" s="114"/>
      <c r="F5" s="270"/>
      <c r="G5" s="270"/>
      <c r="H5" s="270"/>
      <c r="I5" s="270"/>
      <c r="J5" s="270"/>
      <c r="K5" s="270"/>
      <c r="L5" s="270"/>
      <c r="M5" s="439" t="s">
        <v>261</v>
      </c>
      <c r="N5" s="429">
        <f>C7</f>
        <v>0.9</v>
      </c>
      <c r="P5" s="270"/>
      <c r="Q5" s="270"/>
      <c r="R5" s="270"/>
      <c r="S5" s="270"/>
      <c r="T5" s="270"/>
    </row>
    <row r="6" spans="1:20" s="160" customFormat="1" ht="12.75" customHeight="1">
      <c r="A6" s="201"/>
      <c r="B6" s="196"/>
      <c r="C6" s="196"/>
      <c r="D6" s="199"/>
      <c r="E6" s="114"/>
      <c r="F6" s="270"/>
      <c r="G6" s="270"/>
      <c r="H6" s="270"/>
      <c r="I6" s="270"/>
      <c r="J6" s="270"/>
      <c r="K6" s="270"/>
      <c r="L6" s="270"/>
      <c r="M6" s="440" t="s">
        <v>260</v>
      </c>
      <c r="N6" s="429">
        <f>C5</f>
        <v>861.5</v>
      </c>
      <c r="P6" s="270"/>
      <c r="Q6" s="270"/>
      <c r="R6" s="270"/>
      <c r="S6" s="270"/>
      <c r="T6" s="270"/>
    </row>
    <row r="7" spans="1:14" ht="34.5" customHeight="1">
      <c r="A7" s="201" t="s">
        <v>299</v>
      </c>
      <c r="B7" s="196">
        <v>674.1</v>
      </c>
      <c r="C7" s="196">
        <v>0.9</v>
      </c>
      <c r="D7" s="199">
        <f>C7/C16</f>
        <v>0.0009241195194578499</v>
      </c>
      <c r="E7" s="114"/>
      <c r="F7" s="114"/>
      <c r="G7" s="113"/>
      <c r="M7" s="441"/>
      <c r="N7" s="436"/>
    </row>
    <row r="8" spans="1:14" ht="36" customHeight="1">
      <c r="A8" s="201" t="s">
        <v>188</v>
      </c>
      <c r="B8" s="196">
        <v>187.8</v>
      </c>
      <c r="C8" s="196">
        <v>107.8</v>
      </c>
      <c r="D8" s="199">
        <f>C8/C16</f>
        <v>0.11068898244172913</v>
      </c>
      <c r="E8" s="114"/>
      <c r="F8" s="114"/>
      <c r="G8" s="113"/>
      <c r="M8" s="441" t="s">
        <v>259</v>
      </c>
      <c r="N8" s="436">
        <f>C13</f>
        <v>3.7000000000000455</v>
      </c>
    </row>
    <row r="9" spans="1:14" ht="15.75">
      <c r="A9" s="202" t="s">
        <v>189</v>
      </c>
      <c r="B9" s="194">
        <v>174.9</v>
      </c>
      <c r="C9" s="194">
        <v>94.9</v>
      </c>
      <c r="D9" s="245">
        <f>C9/C16</f>
        <v>0.09744326932949995</v>
      </c>
      <c r="E9" s="114"/>
      <c r="F9" s="114"/>
      <c r="G9" s="114"/>
      <c r="M9" s="425" t="s">
        <v>262</v>
      </c>
      <c r="N9" s="436">
        <f>C8</f>
        <v>107.8</v>
      </c>
    </row>
    <row r="10" spans="1:14" ht="15.75">
      <c r="A10" s="202" t="s">
        <v>190</v>
      </c>
      <c r="B10" s="194">
        <v>1.3</v>
      </c>
      <c r="C10" s="194">
        <v>1.3</v>
      </c>
      <c r="D10" s="245">
        <f>C10/C16</f>
        <v>0.001334839305883561</v>
      </c>
      <c r="E10" s="113"/>
      <c r="F10" s="113"/>
      <c r="G10" s="277"/>
      <c r="M10" s="426"/>
      <c r="N10" s="425">
        <f>SUM(N5:N9)</f>
        <v>973.9</v>
      </c>
    </row>
    <row r="11" spans="1:6" ht="15.75">
      <c r="A11" s="202" t="s">
        <v>191</v>
      </c>
      <c r="B11" s="194">
        <v>11.7</v>
      </c>
      <c r="C11" s="194">
        <v>11.7</v>
      </c>
      <c r="D11" s="245">
        <f>C11/C16</f>
        <v>0.012013553752952048</v>
      </c>
      <c r="E11" s="113"/>
      <c r="F11" s="113"/>
    </row>
    <row r="12" spans="1:7" ht="15.75">
      <c r="A12" s="202" t="s">
        <v>192</v>
      </c>
      <c r="B12" s="194"/>
      <c r="C12" s="194"/>
      <c r="D12" s="245">
        <f>C12/C16</f>
        <v>0</v>
      </c>
      <c r="E12" s="113"/>
      <c r="F12" s="276"/>
      <c r="G12" s="276"/>
    </row>
    <row r="13" spans="1:5" ht="15.75">
      <c r="A13" s="201" t="s">
        <v>186</v>
      </c>
      <c r="B13" s="196">
        <f>2188.5-B8-B7-B6-B5</f>
        <v>205</v>
      </c>
      <c r="C13" s="196">
        <f>973.9-C8-C7-C6-C5</f>
        <v>3.7000000000000455</v>
      </c>
      <c r="D13" s="199">
        <f>C13/C16</f>
        <v>0.003799158024437874</v>
      </c>
      <c r="E13" s="113"/>
    </row>
    <row r="14" spans="1:5" ht="31.5">
      <c r="A14" s="202" t="s">
        <v>187</v>
      </c>
      <c r="B14" s="194">
        <v>114.7</v>
      </c>
      <c r="C14" s="194"/>
      <c r="D14" s="245">
        <f>C14/C16</f>
        <v>0</v>
      </c>
      <c r="E14" s="113"/>
    </row>
    <row r="15" spans="1:14" ht="20.25" customHeight="1">
      <c r="A15" s="202" t="s">
        <v>170</v>
      </c>
      <c r="B15" s="194">
        <v>645</v>
      </c>
      <c r="C15" s="194">
        <v>4.6</v>
      </c>
      <c r="D15" s="245">
        <f>C15/C16</f>
        <v>0.004723277543895677</v>
      </c>
      <c r="E15" s="113"/>
      <c r="F15" s="113"/>
      <c r="G15" s="268"/>
      <c r="M15" s="441"/>
      <c r="N15" s="436"/>
    </row>
    <row r="16" spans="1:7" ht="15.75">
      <c r="A16" s="244" t="s">
        <v>176</v>
      </c>
      <c r="B16" s="244">
        <f>B5+B6+B7+B8+B13</f>
        <v>2188.5</v>
      </c>
      <c r="C16" s="244">
        <f>C5+C6+C7+C8+C13</f>
        <v>973.9</v>
      </c>
      <c r="D16" s="246">
        <f>C16/C16</f>
        <v>1</v>
      </c>
      <c r="E16" s="113"/>
      <c r="F16" s="278"/>
      <c r="G16" s="278"/>
    </row>
    <row r="17" spans="1:7" ht="15.75" hidden="1" thickBot="1">
      <c r="A17" s="159" t="s">
        <v>171</v>
      </c>
      <c r="B17" s="158"/>
      <c r="C17" s="158"/>
      <c r="D17" s="122" t="e">
        <f>C17/#REF!</f>
        <v>#REF!</v>
      </c>
      <c r="E17" s="113"/>
      <c r="F17" s="278"/>
      <c r="G17" s="278"/>
    </row>
    <row r="18" ht="15">
      <c r="E18" s="268"/>
    </row>
    <row r="19" ht="15">
      <c r="E19" s="268"/>
    </row>
    <row r="20" ht="15">
      <c r="E20" s="268"/>
    </row>
    <row r="21" ht="15">
      <c r="E21" s="268"/>
    </row>
    <row r="22" ht="15">
      <c r="E22" s="268"/>
    </row>
    <row r="23" ht="15">
      <c r="E23" s="268"/>
    </row>
    <row r="24" ht="15">
      <c r="E24" s="268"/>
    </row>
    <row r="25" spans="5:7" ht="15">
      <c r="E25" s="268"/>
      <c r="F25" s="268"/>
      <c r="G25" s="268"/>
    </row>
    <row r="26" spans="5:7" ht="15">
      <c r="E26" s="268"/>
      <c r="F26" s="268"/>
      <c r="G26" s="268"/>
    </row>
    <row r="27" spans="5:7" ht="15">
      <c r="E27" s="279"/>
      <c r="F27" s="268"/>
      <c r="G27" s="268"/>
    </row>
    <row r="28" spans="5:7" ht="15">
      <c r="E28" s="268"/>
      <c r="F28" s="268"/>
      <c r="G28" s="268"/>
    </row>
    <row r="29" spans="5:7" ht="15">
      <c r="E29" s="268"/>
      <c r="F29" s="268"/>
      <c r="G29" s="268"/>
    </row>
    <row r="30" spans="5:7" ht="15">
      <c r="E30" s="268"/>
      <c r="F30" s="268"/>
      <c r="G30" s="268"/>
    </row>
    <row r="31" spans="5:7" ht="15">
      <c r="E31" s="268"/>
      <c r="F31" s="268"/>
      <c r="G31" s="268"/>
    </row>
  </sheetData>
  <sheetProtection/>
  <mergeCells count="1">
    <mergeCell ref="A2:D2"/>
  </mergeCells>
  <printOptions/>
  <pageMargins left="1" right="0.21" top="0.81" bottom="0.26" header="0.5" footer="0.17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2:L16"/>
  <sheetViews>
    <sheetView showZeros="0" zoomScaleSheetLayoutView="100" zoomScalePageLayoutView="0" workbookViewId="0" topLeftCell="A1">
      <selection activeCell="F6" sqref="F6"/>
    </sheetView>
  </sheetViews>
  <sheetFormatPr defaultColWidth="9.00390625" defaultRowHeight="12.75"/>
  <cols>
    <col min="2" max="2" width="32.375" style="0" customWidth="1"/>
    <col min="3" max="3" width="15.875" style="0" customWidth="1"/>
    <col min="4" max="4" width="10.75390625" style="0" hidden="1" customWidth="1"/>
    <col min="5" max="5" width="16.25390625" style="0" customWidth="1"/>
    <col min="6" max="6" width="13.75390625" style="0" customWidth="1"/>
    <col min="7" max="7" width="16.75390625" style="0" customWidth="1"/>
    <col min="8" max="8" width="13.625" style="0" customWidth="1"/>
    <col min="9" max="9" width="9.125" style="486" customWidth="1"/>
    <col min="10" max="10" width="19.375" style="486" customWidth="1"/>
    <col min="11" max="13" width="9.125" style="488" customWidth="1"/>
    <col min="14" max="15" width="9.125" style="486" customWidth="1"/>
    <col min="16" max="27" width="9.125" style="266" customWidth="1"/>
  </cols>
  <sheetData>
    <row r="2" spans="2:9" ht="36" customHeight="1">
      <c r="B2" s="583" t="s">
        <v>175</v>
      </c>
      <c r="C2" s="583"/>
      <c r="D2" s="583"/>
      <c r="E2" s="583"/>
      <c r="F2" s="583"/>
      <c r="G2" s="583"/>
      <c r="H2" s="583"/>
      <c r="I2" s="485"/>
    </row>
    <row r="3" spans="2:8" ht="12.75" hidden="1">
      <c r="B3" s="156"/>
      <c r="C3" s="156"/>
      <c r="D3" s="156"/>
      <c r="E3" s="156"/>
      <c r="F3" s="156"/>
      <c r="G3" s="156"/>
      <c r="H3" s="156"/>
    </row>
    <row r="4" spans="2:8" ht="13.5" thickBot="1">
      <c r="B4" s="157"/>
      <c r="C4" s="157"/>
      <c r="D4" s="157"/>
      <c r="E4" s="157"/>
      <c r="F4" s="157"/>
      <c r="G4" s="157" t="s">
        <v>10</v>
      </c>
      <c r="H4" s="157"/>
    </row>
    <row r="5" spans="2:8" ht="12.75">
      <c r="B5" s="584"/>
      <c r="C5" s="586"/>
      <c r="D5" s="587"/>
      <c r="E5" s="588"/>
      <c r="F5" s="586" t="s">
        <v>349</v>
      </c>
      <c r="G5" s="588"/>
      <c r="H5" s="589" t="s">
        <v>112</v>
      </c>
    </row>
    <row r="6" spans="2:8" ht="39" thickBot="1">
      <c r="B6" s="585"/>
      <c r="C6" s="163" t="s">
        <v>348</v>
      </c>
      <c r="D6" s="164" t="s">
        <v>167</v>
      </c>
      <c r="E6" s="165" t="s">
        <v>45</v>
      </c>
      <c r="F6" s="163" t="s">
        <v>166</v>
      </c>
      <c r="G6" s="165" t="s">
        <v>16</v>
      </c>
      <c r="H6" s="590"/>
    </row>
    <row r="7" spans="2:8" ht="18.75" customHeight="1" thickBot="1">
      <c r="B7" s="166" t="s">
        <v>276</v>
      </c>
      <c r="C7" s="180">
        <v>4398.6</v>
      </c>
      <c r="D7" s="181"/>
      <c r="E7" s="182">
        <v>3772.3</v>
      </c>
      <c r="F7" s="180">
        <f aca="true" t="shared" si="0" ref="F7:F16">E7-C7</f>
        <v>-626.3000000000002</v>
      </c>
      <c r="G7" s="182">
        <f>E7/C7*100</f>
        <v>85.76137862047014</v>
      </c>
      <c r="H7" s="121">
        <f>E7/E14</f>
        <v>0.8724703379050351</v>
      </c>
    </row>
    <row r="8" spans="2:8" ht="24" customHeight="1">
      <c r="B8" s="154" t="s">
        <v>280</v>
      </c>
      <c r="C8" s="177"/>
      <c r="D8" s="178"/>
      <c r="E8" s="155">
        <v>739.3</v>
      </c>
      <c r="F8" s="280">
        <f t="shared" si="0"/>
        <v>739.3</v>
      </c>
      <c r="G8" s="182"/>
      <c r="H8" s="122"/>
    </row>
    <row r="9" spans="2:8" ht="25.5" customHeight="1">
      <c r="B9" s="154" t="s">
        <v>297</v>
      </c>
      <c r="C9" s="177"/>
      <c r="D9" s="178"/>
      <c r="E9" s="155">
        <v>1215.7</v>
      </c>
      <c r="F9" s="281">
        <f t="shared" si="0"/>
        <v>1215.7</v>
      </c>
      <c r="G9" s="172"/>
      <c r="H9" s="122"/>
    </row>
    <row r="10" spans="2:8" ht="27.75" customHeight="1">
      <c r="B10" s="154" t="s">
        <v>178</v>
      </c>
      <c r="C10" s="177"/>
      <c r="D10" s="178"/>
      <c r="E10" s="155">
        <v>451.8</v>
      </c>
      <c r="F10" s="281">
        <f t="shared" si="0"/>
        <v>451.8</v>
      </c>
      <c r="G10" s="172"/>
      <c r="H10" s="122"/>
    </row>
    <row r="11" spans="2:8" ht="24.75" customHeight="1">
      <c r="B11" s="154" t="s">
        <v>298</v>
      </c>
      <c r="C11" s="177"/>
      <c r="D11" s="178"/>
      <c r="E11" s="155">
        <v>1343.1</v>
      </c>
      <c r="F11" s="281">
        <f t="shared" si="0"/>
        <v>1343.1</v>
      </c>
      <c r="G11" s="172"/>
      <c r="H11" s="122"/>
    </row>
    <row r="12" spans="2:12" ht="9.75" customHeight="1">
      <c r="B12" s="169"/>
      <c r="C12" s="170"/>
      <c r="D12" s="171"/>
      <c r="E12" s="179"/>
      <c r="F12" s="167">
        <f t="shared" si="0"/>
        <v>0</v>
      </c>
      <c r="G12" s="168"/>
      <c r="H12" s="121">
        <f>E12/E16</f>
        <v>0</v>
      </c>
      <c r="I12" s="487"/>
      <c r="J12" s="487"/>
      <c r="K12" s="488">
        <v>100203</v>
      </c>
      <c r="L12" s="489">
        <f>E7</f>
        <v>3772.3</v>
      </c>
    </row>
    <row r="13" spans="2:12" ht="30" customHeight="1" thickBot="1">
      <c r="B13" s="169" t="s">
        <v>281</v>
      </c>
      <c r="C13" s="183">
        <v>4000.8</v>
      </c>
      <c r="D13" s="171"/>
      <c r="E13" s="172">
        <v>551.4</v>
      </c>
      <c r="F13" s="167">
        <f t="shared" si="0"/>
        <v>-3449.4</v>
      </c>
      <c r="G13" s="282">
        <f>E13/C13*100</f>
        <v>13.782243551289742</v>
      </c>
      <c r="H13" s="175">
        <f>E13/E14</f>
        <v>0.12752966209496497</v>
      </c>
      <c r="K13" s="488" t="s">
        <v>277</v>
      </c>
      <c r="L13" s="489">
        <f>E13</f>
        <v>551.4</v>
      </c>
    </row>
    <row r="14" spans="2:8" ht="30" customHeight="1" thickBot="1">
      <c r="B14" s="174" t="s">
        <v>91</v>
      </c>
      <c r="C14" s="173">
        <f>C7+C12+C13</f>
        <v>8399.400000000001</v>
      </c>
      <c r="D14" s="173">
        <f>D7+D12+D13</f>
        <v>0</v>
      </c>
      <c r="E14" s="173">
        <f>E7+E12+E13</f>
        <v>4323.7</v>
      </c>
      <c r="F14" s="173">
        <f>E14-C14</f>
        <v>-4075.7000000000016</v>
      </c>
      <c r="G14" s="184">
        <f>E14/C14*100</f>
        <v>51.476295925899464</v>
      </c>
      <c r="H14" s="176">
        <f>E14/E14</f>
        <v>1</v>
      </c>
    </row>
    <row r="15" spans="2:12" ht="11.25" customHeight="1" thickBot="1">
      <c r="B15" s="285"/>
      <c r="C15" s="286"/>
      <c r="D15" s="287"/>
      <c r="E15" s="288"/>
      <c r="F15" s="167"/>
      <c r="G15" s="282"/>
      <c r="H15" s="175">
        <f>E15/E16</f>
        <v>0</v>
      </c>
      <c r="L15" s="488">
        <v>56943</v>
      </c>
    </row>
    <row r="16" spans="2:8" ht="32.25" customHeight="1" hidden="1" thickBot="1">
      <c r="B16" s="174" t="s">
        <v>176</v>
      </c>
      <c r="C16" s="173">
        <f>C7+C12+C13+C15</f>
        <v>8399.400000000001</v>
      </c>
      <c r="D16" s="173">
        <f>D7+D12+D13+D15</f>
        <v>0</v>
      </c>
      <c r="E16" s="173">
        <f>E7+E12+E13+E15</f>
        <v>4323.7</v>
      </c>
      <c r="F16" s="173">
        <f t="shared" si="0"/>
        <v>-4075.7000000000016</v>
      </c>
      <c r="G16" s="184">
        <f>E16/C16*100</f>
        <v>51.476295925899464</v>
      </c>
      <c r="H16" s="176">
        <f>E16/E16</f>
        <v>1</v>
      </c>
    </row>
  </sheetData>
  <sheetProtection/>
  <mergeCells count="5">
    <mergeCell ref="B2:H2"/>
    <mergeCell ref="B5:B6"/>
    <mergeCell ref="C5:E5"/>
    <mergeCell ref="F5:G5"/>
    <mergeCell ref="H5:H6"/>
  </mergeCells>
  <printOptions/>
  <pageMargins left="0.75" right="0.16" top="0.61" bottom="0.22" header="0.19" footer="0.17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AB61"/>
  <sheetViews>
    <sheetView zoomScale="75" zoomScaleNormal="75" zoomScalePageLayoutView="0" workbookViewId="0" topLeftCell="A1">
      <selection activeCell="H57" sqref="H57"/>
    </sheetView>
  </sheetViews>
  <sheetFormatPr defaultColWidth="9.00390625" defaultRowHeight="12.75"/>
  <cols>
    <col min="1" max="1" width="9.125" style="239" customWidth="1"/>
    <col min="2" max="2" width="6.875" style="239" hidden="1" customWidth="1"/>
    <col min="3" max="3" width="58.25390625" style="240" customWidth="1"/>
    <col min="4" max="4" width="10.125" style="241" customWidth="1"/>
    <col min="5" max="5" width="9.125" style="241" customWidth="1"/>
    <col min="6" max="6" width="9.25390625" style="242" customWidth="1"/>
    <col min="7" max="8" width="9.375" style="242" customWidth="1"/>
    <col min="9" max="9" width="8.25390625" style="204" customWidth="1"/>
    <col min="10" max="16384" width="9.125" style="204" customWidth="1"/>
  </cols>
  <sheetData>
    <row r="1" spans="1:9" s="203" customFormat="1" ht="19.5" customHeight="1">
      <c r="A1" s="455"/>
      <c r="B1" s="455"/>
      <c r="C1" s="603" t="s">
        <v>274</v>
      </c>
      <c r="D1" s="603"/>
      <c r="E1" s="603"/>
      <c r="F1" s="603"/>
      <c r="G1" s="603"/>
      <c r="H1" s="603"/>
      <c r="I1" s="456"/>
    </row>
    <row r="2" spans="1:9" ht="15.75" customHeight="1">
      <c r="A2" s="457"/>
      <c r="B2" s="457"/>
      <c r="C2" s="458" t="s">
        <v>283</v>
      </c>
      <c r="D2" s="459"/>
      <c r="E2" s="459"/>
      <c r="F2" s="460"/>
      <c r="G2" s="461"/>
      <c r="H2" s="461"/>
      <c r="I2" s="456"/>
    </row>
    <row r="3" spans="1:9" ht="27.75" customHeight="1">
      <c r="A3" s="597" t="s">
        <v>193</v>
      </c>
      <c r="B3" s="205"/>
      <c r="C3" s="597"/>
      <c r="D3" s="594" t="s">
        <v>342</v>
      </c>
      <c r="E3" s="594" t="s">
        <v>343</v>
      </c>
      <c r="F3" s="594" t="s">
        <v>344</v>
      </c>
      <c r="G3" s="611" t="s">
        <v>345</v>
      </c>
      <c r="H3" s="612"/>
      <c r="I3" s="606" t="s">
        <v>290</v>
      </c>
    </row>
    <row r="4" spans="1:9" s="206" customFormat="1" ht="15.75" customHeight="1">
      <c r="A4" s="599"/>
      <c r="B4" s="597" t="s">
        <v>194</v>
      </c>
      <c r="C4" s="599"/>
      <c r="D4" s="595"/>
      <c r="E4" s="595"/>
      <c r="F4" s="595"/>
      <c r="G4" s="604" t="s">
        <v>195</v>
      </c>
      <c r="H4" s="609" t="s">
        <v>16</v>
      </c>
      <c r="I4" s="607"/>
    </row>
    <row r="5" spans="1:9" s="206" customFormat="1" ht="21" customHeight="1">
      <c r="A5" s="598"/>
      <c r="B5" s="598"/>
      <c r="C5" s="598"/>
      <c r="D5" s="596"/>
      <c r="E5" s="596"/>
      <c r="F5" s="596"/>
      <c r="G5" s="605"/>
      <c r="H5" s="610"/>
      <c r="I5" s="608"/>
    </row>
    <row r="6" spans="1:28" s="207" customFormat="1" ht="15.75" customHeight="1">
      <c r="A6" s="464"/>
      <c r="B6" s="465"/>
      <c r="C6" s="466" t="s">
        <v>196</v>
      </c>
      <c r="D6" s="467">
        <f>D7+D15+D16</f>
        <v>1447</v>
      </c>
      <c r="E6" s="467">
        <f>E7+E15+E16</f>
        <v>386.3</v>
      </c>
      <c r="F6" s="467">
        <f>F7+F15+F16</f>
        <v>186.10000000000002</v>
      </c>
      <c r="G6" s="467">
        <f>F6-E6</f>
        <v>-200.2</v>
      </c>
      <c r="H6" s="467">
        <f>F6/E6*100</f>
        <v>48.17499352834585</v>
      </c>
      <c r="I6" s="454">
        <f>F6/D6*100</f>
        <v>12.861091914305462</v>
      </c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</row>
    <row r="7" spans="1:9" s="212" customFormat="1" ht="15.75" customHeight="1">
      <c r="A7" s="208" t="s">
        <v>197</v>
      </c>
      <c r="B7" s="208"/>
      <c r="C7" s="209" t="s">
        <v>198</v>
      </c>
      <c r="D7" s="210">
        <f>D8+D9</f>
        <v>1052</v>
      </c>
      <c r="E7" s="210">
        <f>E8+E9</f>
        <v>277.8</v>
      </c>
      <c r="F7" s="210">
        <f>F8+F9</f>
        <v>120.30000000000001</v>
      </c>
      <c r="G7" s="210">
        <f>F7-E7</f>
        <v>-157.5</v>
      </c>
      <c r="H7" s="210">
        <f>F7/E7*100</f>
        <v>43.30453563714903</v>
      </c>
      <c r="I7" s="211">
        <f aca="true" t="shared" si="0" ref="I7:I51">F7/D7*100</f>
        <v>11.435361216730039</v>
      </c>
    </row>
    <row r="8" spans="1:9" s="212" customFormat="1" ht="27.75" customHeight="1">
      <c r="A8" s="591"/>
      <c r="B8" s="208" t="s">
        <v>199</v>
      </c>
      <c r="C8" s="213" t="s">
        <v>200</v>
      </c>
      <c r="D8" s="442">
        <v>134.4</v>
      </c>
      <c r="E8" s="204">
        <v>33.6</v>
      </c>
      <c r="F8" s="204">
        <v>22.4</v>
      </c>
      <c r="G8" s="442">
        <f>F8-E8</f>
        <v>-11.200000000000003</v>
      </c>
      <c r="H8" s="442">
        <f>F8/E8*100</f>
        <v>66.66666666666666</v>
      </c>
      <c r="I8" s="443">
        <f t="shared" si="0"/>
        <v>16.666666666666664</v>
      </c>
    </row>
    <row r="9" spans="1:9" s="212" customFormat="1" ht="19.5" customHeight="1">
      <c r="A9" s="592"/>
      <c r="B9" s="208" t="s">
        <v>201</v>
      </c>
      <c r="C9" s="213" t="s">
        <v>202</v>
      </c>
      <c r="D9" s="214">
        <f>D10+D11+D12+D13+D14</f>
        <v>917.6</v>
      </c>
      <c r="E9" s="301">
        <v>244.2</v>
      </c>
      <c r="F9" s="301">
        <v>97.9</v>
      </c>
      <c r="G9" s="214">
        <f>F9-E9</f>
        <v>-146.29999999999998</v>
      </c>
      <c r="H9" s="214">
        <f>F9/E9*100</f>
        <v>40.090090090090094</v>
      </c>
      <c r="I9" s="215">
        <f t="shared" si="0"/>
        <v>10.6691368788143</v>
      </c>
    </row>
    <row r="10" spans="1:9" s="221" customFormat="1" ht="13.5" customHeight="1">
      <c r="A10" s="592"/>
      <c r="B10" s="216"/>
      <c r="C10" s="217" t="s">
        <v>203</v>
      </c>
      <c r="D10" s="234">
        <v>760</v>
      </c>
      <c r="E10" s="218"/>
      <c r="F10" s="219">
        <f>F9-F12</f>
        <v>93.9</v>
      </c>
      <c r="G10" s="219"/>
      <c r="H10" s="302"/>
      <c r="I10" s="303"/>
    </row>
    <row r="11" spans="1:9" s="221" customFormat="1" ht="14.25" customHeight="1">
      <c r="A11" s="592"/>
      <c r="B11" s="216"/>
      <c r="C11" s="222" t="s">
        <v>204</v>
      </c>
      <c r="D11" s="234">
        <v>10</v>
      </c>
      <c r="E11" s="218"/>
      <c r="F11" s="219"/>
      <c r="G11" s="219"/>
      <c r="H11" s="302"/>
      <c r="I11" s="303"/>
    </row>
    <row r="12" spans="1:9" s="221" customFormat="1" ht="27.75" customHeight="1">
      <c r="A12" s="592"/>
      <c r="B12" s="216"/>
      <c r="C12" s="222" t="s">
        <v>205</v>
      </c>
      <c r="D12" s="234">
        <v>66.1</v>
      </c>
      <c r="E12" s="218"/>
      <c r="F12" s="219">
        <v>4</v>
      </c>
      <c r="G12" s="219"/>
      <c r="H12" s="302"/>
      <c r="I12" s="303"/>
    </row>
    <row r="13" spans="1:9" s="221" customFormat="1" ht="13.5" customHeight="1">
      <c r="A13" s="592"/>
      <c r="B13" s="216"/>
      <c r="C13" s="222" t="s">
        <v>206</v>
      </c>
      <c r="D13" s="234">
        <v>50</v>
      </c>
      <c r="E13" s="218"/>
      <c r="F13" s="219"/>
      <c r="G13" s="219">
        <f>F13-E13</f>
        <v>0</v>
      </c>
      <c r="H13" s="302"/>
      <c r="I13" s="303">
        <f t="shared" si="0"/>
        <v>0</v>
      </c>
    </row>
    <row r="14" spans="1:9" s="221" customFormat="1" ht="15" customHeight="1">
      <c r="A14" s="593"/>
      <c r="B14" s="216"/>
      <c r="C14" s="222" t="s">
        <v>207</v>
      </c>
      <c r="D14" s="234">
        <v>31.5</v>
      </c>
      <c r="E14" s="218"/>
      <c r="F14" s="219"/>
      <c r="G14" s="219">
        <f>F14-E14</f>
        <v>0</v>
      </c>
      <c r="H14" s="302"/>
      <c r="I14" s="303">
        <f t="shared" si="0"/>
        <v>0</v>
      </c>
    </row>
    <row r="15" spans="1:9" s="212" customFormat="1" ht="15.75" customHeight="1">
      <c r="A15" s="208" t="s">
        <v>208</v>
      </c>
      <c r="B15" s="208"/>
      <c r="C15" s="209" t="s">
        <v>209</v>
      </c>
      <c r="D15" s="211">
        <v>196</v>
      </c>
      <c r="E15" s="304">
        <v>58.8</v>
      </c>
      <c r="F15" s="304">
        <v>27.9</v>
      </c>
      <c r="G15" s="210">
        <f>F15-E15</f>
        <v>-30.9</v>
      </c>
      <c r="H15" s="210">
        <f>F15/E15*100</f>
        <v>47.44897959183673</v>
      </c>
      <c r="I15" s="211">
        <f t="shared" si="0"/>
        <v>14.234693877551019</v>
      </c>
    </row>
    <row r="16" spans="1:9" s="212" customFormat="1" ht="27.75" customHeight="1">
      <c r="A16" s="208" t="s">
        <v>210</v>
      </c>
      <c r="B16" s="208" t="s">
        <v>211</v>
      </c>
      <c r="C16" s="223" t="s">
        <v>212</v>
      </c>
      <c r="D16" s="211">
        <v>199</v>
      </c>
      <c r="E16" s="304">
        <v>49.7</v>
      </c>
      <c r="F16" s="211">
        <v>37.9</v>
      </c>
      <c r="G16" s="210">
        <f>F16-E16</f>
        <v>-11.800000000000004</v>
      </c>
      <c r="H16" s="210">
        <f>F16/E16*100</f>
        <v>76.25754527162977</v>
      </c>
      <c r="I16" s="211">
        <f t="shared" si="0"/>
        <v>19.045226130653266</v>
      </c>
    </row>
    <row r="17" spans="1:9" s="227" customFormat="1" ht="14.25" customHeight="1">
      <c r="A17" s="600"/>
      <c r="B17" s="224" t="s">
        <v>113</v>
      </c>
      <c r="C17" s="225" t="s">
        <v>213</v>
      </c>
      <c r="D17" s="220">
        <v>119</v>
      </c>
      <c r="E17" s="219"/>
      <c r="F17" s="226">
        <f>F16-F21-F22-F23-F26</f>
        <v>24.699999999999996</v>
      </c>
      <c r="G17" s="214"/>
      <c r="H17" s="210"/>
      <c r="I17" s="211"/>
    </row>
    <row r="18" spans="1:9" s="221" customFormat="1" ht="14.25" customHeight="1">
      <c r="A18" s="601"/>
      <c r="B18" s="216" t="s">
        <v>214</v>
      </c>
      <c r="C18" s="222" t="s">
        <v>215</v>
      </c>
      <c r="D18" s="220">
        <v>7</v>
      </c>
      <c r="E18" s="444"/>
      <c r="F18" s="445"/>
      <c r="G18" s="446"/>
      <c r="H18" s="447"/>
      <c r="I18" s="448"/>
    </row>
    <row r="19" spans="1:9" s="221" customFormat="1" ht="13.5" customHeight="1">
      <c r="A19" s="601"/>
      <c r="B19" s="224" t="s">
        <v>216</v>
      </c>
      <c r="C19" s="222" t="s">
        <v>217</v>
      </c>
      <c r="D19" s="220">
        <v>7</v>
      </c>
      <c r="E19" s="218"/>
      <c r="F19" s="219"/>
      <c r="G19" s="214"/>
      <c r="H19" s="210"/>
      <c r="I19" s="211"/>
    </row>
    <row r="20" spans="1:9" s="221" customFormat="1" ht="14.25" customHeight="1">
      <c r="A20" s="601"/>
      <c r="B20" s="224" t="s">
        <v>218</v>
      </c>
      <c r="C20" s="222" t="s">
        <v>219</v>
      </c>
      <c r="D20" s="220">
        <v>5</v>
      </c>
      <c r="E20" s="218"/>
      <c r="F20" s="219"/>
      <c r="G20" s="214"/>
      <c r="H20" s="210"/>
      <c r="I20" s="211"/>
    </row>
    <row r="21" spans="1:9" s="221" customFormat="1" ht="15.75" customHeight="1">
      <c r="A21" s="601"/>
      <c r="B21" s="224" t="s">
        <v>220</v>
      </c>
      <c r="C21" s="222" t="s">
        <v>221</v>
      </c>
      <c r="D21" s="220">
        <v>20</v>
      </c>
      <c r="E21" s="218"/>
      <c r="F21" s="219">
        <v>6</v>
      </c>
      <c r="G21" s="214"/>
      <c r="H21" s="210"/>
      <c r="I21" s="211"/>
    </row>
    <row r="22" spans="1:9" s="221" customFormat="1" ht="14.25" customHeight="1">
      <c r="A22" s="601"/>
      <c r="B22" s="216" t="s">
        <v>222</v>
      </c>
      <c r="C22" s="222" t="s">
        <v>223</v>
      </c>
      <c r="D22" s="220">
        <v>10</v>
      </c>
      <c r="E22" s="218"/>
      <c r="F22" s="219">
        <v>2.6</v>
      </c>
      <c r="G22" s="214"/>
      <c r="H22" s="210"/>
      <c r="I22" s="211"/>
    </row>
    <row r="23" spans="1:9" s="221" customFormat="1" ht="14.25" customHeight="1">
      <c r="A23" s="601"/>
      <c r="B23" s="224" t="s">
        <v>224</v>
      </c>
      <c r="C23" s="222" t="s">
        <v>225</v>
      </c>
      <c r="D23" s="220">
        <v>8</v>
      </c>
      <c r="E23" s="218"/>
      <c r="F23" s="219">
        <v>2.6</v>
      </c>
      <c r="G23" s="214"/>
      <c r="H23" s="210"/>
      <c r="I23" s="211"/>
    </row>
    <row r="24" spans="1:9" s="221" customFormat="1" ht="15.75" customHeight="1">
      <c r="A24" s="601"/>
      <c r="B24" s="216" t="s">
        <v>226</v>
      </c>
      <c r="C24" s="225" t="s">
        <v>227</v>
      </c>
      <c r="D24" s="305">
        <v>8</v>
      </c>
      <c r="E24" s="218"/>
      <c r="F24" s="219"/>
      <c r="G24" s="214"/>
      <c r="H24" s="210"/>
      <c r="I24" s="211"/>
    </row>
    <row r="25" spans="1:9" s="221" customFormat="1" ht="15.75" customHeight="1">
      <c r="A25" s="601"/>
      <c r="B25" s="224" t="s">
        <v>228</v>
      </c>
      <c r="C25" s="225" t="s">
        <v>229</v>
      </c>
      <c r="D25" s="305">
        <v>7</v>
      </c>
      <c r="E25" s="218"/>
      <c r="F25" s="219"/>
      <c r="G25" s="214"/>
      <c r="H25" s="210"/>
      <c r="I25" s="211">
        <f t="shared" si="0"/>
        <v>0</v>
      </c>
    </row>
    <row r="26" spans="1:9" s="221" customFormat="1" ht="15.75" customHeight="1">
      <c r="A26" s="602"/>
      <c r="B26" s="216" t="s">
        <v>230</v>
      </c>
      <c r="C26" s="225" t="s">
        <v>231</v>
      </c>
      <c r="D26" s="305">
        <v>7</v>
      </c>
      <c r="E26" s="218"/>
      <c r="F26" s="219">
        <v>2</v>
      </c>
      <c r="G26" s="214"/>
      <c r="H26" s="210"/>
      <c r="I26" s="211"/>
    </row>
    <row r="27" spans="1:9" s="221" customFormat="1" ht="15.75" customHeight="1">
      <c r="A27" s="477" t="s">
        <v>197</v>
      </c>
      <c r="B27" s="478"/>
      <c r="C27" s="479" t="s">
        <v>346</v>
      </c>
      <c r="D27" s="480">
        <f>D28</f>
        <v>709</v>
      </c>
      <c r="E27" s="481">
        <f>E28</f>
        <v>0</v>
      </c>
      <c r="F27" s="481">
        <f>F28</f>
        <v>0</v>
      </c>
      <c r="G27" s="481">
        <f>G28</f>
        <v>0</v>
      </c>
      <c r="H27" s="467"/>
      <c r="I27" s="470"/>
    </row>
    <row r="28" spans="1:9" s="221" customFormat="1" ht="39" customHeight="1">
      <c r="A28" s="449"/>
      <c r="B28" s="450"/>
      <c r="C28" s="451" t="s">
        <v>347</v>
      </c>
      <c r="D28" s="452">
        <v>709</v>
      </c>
      <c r="E28" s="308"/>
      <c r="F28" s="307"/>
      <c r="G28" s="307"/>
      <c r="H28" s="219"/>
      <c r="I28" s="211"/>
    </row>
    <row r="29" spans="1:28" s="228" customFormat="1" ht="15.75" customHeight="1">
      <c r="A29" s="465"/>
      <c r="B29" s="468"/>
      <c r="C29" s="469" t="s">
        <v>232</v>
      </c>
      <c r="D29" s="467">
        <v>114.1</v>
      </c>
      <c r="E29" s="467">
        <v>38.4</v>
      </c>
      <c r="F29" s="467">
        <v>10.3</v>
      </c>
      <c r="G29" s="467">
        <f aca="true" t="shared" si="1" ref="G29:G48">F29-E29</f>
        <v>-28.099999999999998</v>
      </c>
      <c r="H29" s="467">
        <f>H30</f>
        <v>26.822916666666668</v>
      </c>
      <c r="I29" s="470">
        <f>F29/D29*100</f>
        <v>9.027169149868538</v>
      </c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</row>
    <row r="30" spans="1:9" s="221" customFormat="1" ht="15.75" customHeight="1">
      <c r="A30" s="216" t="s">
        <v>197</v>
      </c>
      <c r="B30" s="216" t="s">
        <v>233</v>
      </c>
      <c r="C30" s="222" t="s">
        <v>234</v>
      </c>
      <c r="D30" s="218">
        <v>114.1</v>
      </c>
      <c r="E30" s="218">
        <v>38.4</v>
      </c>
      <c r="F30" s="226">
        <v>10.3</v>
      </c>
      <c r="G30" s="219">
        <f t="shared" si="1"/>
        <v>-28.099999999999998</v>
      </c>
      <c r="H30" s="219">
        <f>F30/E30*100</f>
        <v>26.822916666666668</v>
      </c>
      <c r="I30" s="211">
        <f t="shared" si="0"/>
        <v>9.027169149868538</v>
      </c>
    </row>
    <row r="31" spans="1:28" s="228" customFormat="1" ht="15.75" customHeight="1">
      <c r="A31" s="476"/>
      <c r="B31" s="468"/>
      <c r="C31" s="469" t="s">
        <v>235</v>
      </c>
      <c r="D31" s="467">
        <f>D32</f>
        <v>39.6</v>
      </c>
      <c r="E31" s="467">
        <f>E32</f>
        <v>9.5</v>
      </c>
      <c r="F31" s="467">
        <f>F32</f>
        <v>2.4</v>
      </c>
      <c r="G31" s="467">
        <f t="shared" si="1"/>
        <v>-7.1</v>
      </c>
      <c r="H31" s="467">
        <f>H32</f>
        <v>25.263157894736842</v>
      </c>
      <c r="I31" s="470">
        <f t="shared" si="0"/>
        <v>6.06060606060606</v>
      </c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</row>
    <row r="32" spans="1:9" s="229" customFormat="1" ht="15.75" customHeight="1">
      <c r="A32" s="216" t="s">
        <v>197</v>
      </c>
      <c r="B32" s="216" t="s">
        <v>201</v>
      </c>
      <c r="C32" s="222" t="s">
        <v>236</v>
      </c>
      <c r="D32" s="218">
        <v>39.6</v>
      </c>
      <c r="E32" s="218">
        <v>9.5</v>
      </c>
      <c r="F32" s="226">
        <v>2.4</v>
      </c>
      <c r="G32" s="219">
        <f t="shared" si="1"/>
        <v>-7.1</v>
      </c>
      <c r="H32" s="219">
        <f>F32/E32*100</f>
        <v>25.263157894736842</v>
      </c>
      <c r="I32" s="211">
        <f t="shared" si="0"/>
        <v>6.06060606060606</v>
      </c>
    </row>
    <row r="33" spans="1:9" s="229" customFormat="1" ht="30.75" customHeight="1">
      <c r="A33" s="476"/>
      <c r="B33" s="468"/>
      <c r="C33" s="469" t="s">
        <v>237</v>
      </c>
      <c r="D33" s="467">
        <f>D34</f>
        <v>289.1</v>
      </c>
      <c r="E33" s="467">
        <f>E34</f>
        <v>83.6</v>
      </c>
      <c r="F33" s="467">
        <f>F34</f>
        <v>58</v>
      </c>
      <c r="G33" s="467">
        <f t="shared" si="1"/>
        <v>-25.599999999999994</v>
      </c>
      <c r="H33" s="467">
        <f>H34</f>
        <v>69.37799043062202</v>
      </c>
      <c r="I33" s="470">
        <f t="shared" si="0"/>
        <v>20.0622621930128</v>
      </c>
    </row>
    <row r="34" spans="1:9" s="221" customFormat="1" ht="15.75" customHeight="1">
      <c r="A34" s="216" t="s">
        <v>197</v>
      </c>
      <c r="B34" s="216"/>
      <c r="C34" s="222" t="s">
        <v>238</v>
      </c>
      <c r="D34" s="218">
        <v>289.1</v>
      </c>
      <c r="E34" s="218">
        <v>83.6</v>
      </c>
      <c r="F34" s="226">
        <v>58</v>
      </c>
      <c r="G34" s="219">
        <f t="shared" si="1"/>
        <v>-25.599999999999994</v>
      </c>
      <c r="H34" s="219">
        <f>F34/E34*100</f>
        <v>69.37799043062202</v>
      </c>
      <c r="I34" s="220">
        <f t="shared" si="0"/>
        <v>20.0622621930128</v>
      </c>
    </row>
    <row r="35" spans="1:28" s="228" customFormat="1" ht="29.25" customHeight="1">
      <c r="A35" s="465"/>
      <c r="B35" s="465"/>
      <c r="C35" s="469" t="s">
        <v>239</v>
      </c>
      <c r="D35" s="467">
        <f>D36</f>
        <v>111.1</v>
      </c>
      <c r="E35" s="467">
        <f>E36</f>
        <v>32.7</v>
      </c>
      <c r="F35" s="467">
        <f>F36</f>
        <v>0.2</v>
      </c>
      <c r="G35" s="467">
        <f t="shared" si="1"/>
        <v>-32.5</v>
      </c>
      <c r="H35" s="467">
        <f>H36</f>
        <v>0.6116207951070336</v>
      </c>
      <c r="I35" s="470">
        <f t="shared" si="0"/>
        <v>0.18001800180018004</v>
      </c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</row>
    <row r="36" spans="1:9" s="221" customFormat="1" ht="43.5" customHeight="1">
      <c r="A36" s="216" t="s">
        <v>240</v>
      </c>
      <c r="B36" s="216" t="s">
        <v>201</v>
      </c>
      <c r="C36" s="230" t="s">
        <v>241</v>
      </c>
      <c r="D36" s="218">
        <v>111.1</v>
      </c>
      <c r="E36" s="218">
        <v>32.7</v>
      </c>
      <c r="F36" s="218">
        <v>0.2</v>
      </c>
      <c r="G36" s="219">
        <f t="shared" si="1"/>
        <v>-32.5</v>
      </c>
      <c r="H36" s="210">
        <f>F36/E36*100</f>
        <v>0.6116207951070336</v>
      </c>
      <c r="I36" s="211">
        <f t="shared" si="0"/>
        <v>0.18001800180018004</v>
      </c>
    </row>
    <row r="37" spans="1:9" s="212" customFormat="1" ht="15.75" customHeight="1">
      <c r="A37" s="465"/>
      <c r="B37" s="468"/>
      <c r="C37" s="469" t="s">
        <v>242</v>
      </c>
      <c r="D37" s="467">
        <f>D38+D39+D40+D41+D42+D43+D44+D45+D46</f>
        <v>6289.6</v>
      </c>
      <c r="E37" s="467">
        <f>E38+E39+E40+E41+E42+E43+E44+E45+E46</f>
        <v>1787.4000000000003</v>
      </c>
      <c r="F37" s="467">
        <f>F38+F39+F40+F41+F42+F43+F44+F45+F46</f>
        <v>1154.7</v>
      </c>
      <c r="G37" s="467">
        <f t="shared" si="1"/>
        <v>-632.7000000000003</v>
      </c>
      <c r="H37" s="467">
        <f>H38+H39+H40+H41+H42+H43+H44+H45</f>
        <v>272.4856017515352</v>
      </c>
      <c r="I37" s="470">
        <f t="shared" si="0"/>
        <v>18.358878148053932</v>
      </c>
    </row>
    <row r="38" spans="1:9" s="212" customFormat="1" ht="15.75" customHeight="1">
      <c r="A38" s="224" t="s">
        <v>243</v>
      </c>
      <c r="B38" s="231"/>
      <c r="C38" s="222" t="s">
        <v>275</v>
      </c>
      <c r="D38" s="306">
        <v>2518.8</v>
      </c>
      <c r="E38" s="306">
        <v>789</v>
      </c>
      <c r="F38" s="306">
        <v>595.9</v>
      </c>
      <c r="G38" s="219">
        <f t="shared" si="1"/>
        <v>-193.10000000000002</v>
      </c>
      <c r="H38" s="219">
        <f aca="true" t="shared" si="2" ref="H38:H51">F38/E38*100</f>
        <v>75.52598225602027</v>
      </c>
      <c r="I38" s="220">
        <f t="shared" si="0"/>
        <v>23.658091154518022</v>
      </c>
    </row>
    <row r="39" spans="1:9" s="232" customFormat="1" ht="27" customHeight="1">
      <c r="A39" s="224" t="s">
        <v>244</v>
      </c>
      <c r="B39" s="231"/>
      <c r="C39" s="225" t="s">
        <v>245</v>
      </c>
      <c r="D39" s="306">
        <v>239.1</v>
      </c>
      <c r="E39" s="306">
        <v>84.5</v>
      </c>
      <c r="F39" s="306">
        <v>8.4</v>
      </c>
      <c r="G39" s="219">
        <f t="shared" si="1"/>
        <v>-76.1</v>
      </c>
      <c r="H39" s="219">
        <f t="shared" si="2"/>
        <v>9.940828402366865</v>
      </c>
      <c r="I39" s="220">
        <f t="shared" si="0"/>
        <v>3.513174404015057</v>
      </c>
    </row>
    <row r="40" spans="1:9" s="212" customFormat="1" ht="15.75" customHeight="1">
      <c r="A40" s="216" t="s">
        <v>246</v>
      </c>
      <c r="B40" s="233"/>
      <c r="C40" s="222" t="s">
        <v>247</v>
      </c>
      <c r="D40" s="307">
        <v>113.4</v>
      </c>
      <c r="E40" s="307">
        <v>33.1</v>
      </c>
      <c r="F40" s="306">
        <v>3.6</v>
      </c>
      <c r="G40" s="219">
        <f t="shared" si="1"/>
        <v>-29.5</v>
      </c>
      <c r="H40" s="219">
        <f t="shared" si="2"/>
        <v>10.876132930513595</v>
      </c>
      <c r="I40" s="220">
        <f t="shared" si="0"/>
        <v>3.1746031746031744</v>
      </c>
    </row>
    <row r="41" spans="1:9" s="212" customFormat="1" ht="15.75" customHeight="1">
      <c r="A41" s="224" t="s">
        <v>248</v>
      </c>
      <c r="B41" s="231"/>
      <c r="C41" s="225" t="s">
        <v>249</v>
      </c>
      <c r="D41" s="306">
        <v>2000.9</v>
      </c>
      <c r="E41" s="306">
        <v>595.7</v>
      </c>
      <c r="F41" s="306">
        <v>401</v>
      </c>
      <c r="G41" s="219">
        <f t="shared" si="1"/>
        <v>-194.70000000000005</v>
      </c>
      <c r="H41" s="219">
        <f t="shared" si="2"/>
        <v>67.31576296793688</v>
      </c>
      <c r="I41" s="220">
        <f t="shared" si="0"/>
        <v>20.040981558298764</v>
      </c>
    </row>
    <row r="42" spans="1:9" s="212" customFormat="1" ht="30" customHeight="1">
      <c r="A42" s="224" t="s">
        <v>250</v>
      </c>
      <c r="B42" s="234"/>
      <c r="C42" s="225" t="s">
        <v>291</v>
      </c>
      <c r="D42" s="306">
        <v>483.9</v>
      </c>
      <c r="E42" s="306">
        <v>120.7</v>
      </c>
      <c r="F42" s="306">
        <v>109.1</v>
      </c>
      <c r="G42" s="219">
        <f t="shared" si="1"/>
        <v>-11.600000000000009</v>
      </c>
      <c r="H42" s="219">
        <f t="shared" si="2"/>
        <v>90.38939519469758</v>
      </c>
      <c r="I42" s="220">
        <f t="shared" si="0"/>
        <v>22.545980574498863</v>
      </c>
    </row>
    <row r="43" spans="1:9" s="235" customFormat="1" ht="14.25" customHeight="1">
      <c r="A43" s="224" t="s">
        <v>251</v>
      </c>
      <c r="B43" s="233">
        <v>1343</v>
      </c>
      <c r="C43" s="222" t="s">
        <v>252</v>
      </c>
      <c r="D43" s="307">
        <v>66</v>
      </c>
      <c r="E43" s="307">
        <v>5.4</v>
      </c>
      <c r="F43" s="306"/>
      <c r="G43" s="219">
        <f t="shared" si="1"/>
        <v>-5.4</v>
      </c>
      <c r="H43" s="219">
        <f>F43/E43*100</f>
        <v>0</v>
      </c>
      <c r="I43" s="220">
        <f>F43/D43*100</f>
        <v>0</v>
      </c>
    </row>
    <row r="44" spans="1:9" s="236" customFormat="1" ht="15.75" customHeight="1">
      <c r="A44" s="224" t="s">
        <v>253</v>
      </c>
      <c r="B44" s="233"/>
      <c r="C44" s="222" t="s">
        <v>254</v>
      </c>
      <c r="D44" s="307">
        <v>59.5</v>
      </c>
      <c r="E44" s="307">
        <v>32</v>
      </c>
      <c r="F44" s="306">
        <v>5.9</v>
      </c>
      <c r="G44" s="219">
        <f t="shared" si="1"/>
        <v>-26.1</v>
      </c>
      <c r="H44" s="219">
        <f>F44/E44*100</f>
        <v>18.4375</v>
      </c>
      <c r="I44" s="220">
        <f>F44/D44*100</f>
        <v>9.915966386554622</v>
      </c>
    </row>
    <row r="45" spans="1:9" s="236" customFormat="1" ht="15.75" customHeight="1">
      <c r="A45" s="224" t="s">
        <v>255</v>
      </c>
      <c r="B45" s="233"/>
      <c r="C45" s="238" t="s">
        <v>292</v>
      </c>
      <c r="D45" s="306">
        <v>256.9</v>
      </c>
      <c r="E45" s="307">
        <v>77</v>
      </c>
      <c r="F45" s="219"/>
      <c r="G45" s="219">
        <f t="shared" si="1"/>
        <v>-77</v>
      </c>
      <c r="H45" s="219"/>
      <c r="I45" s="220">
        <f>F45/D45*100</f>
        <v>0</v>
      </c>
    </row>
    <row r="46" spans="1:9" s="236" customFormat="1" ht="15.75" customHeight="1">
      <c r="A46" s="453" t="s">
        <v>293</v>
      </c>
      <c r="B46" s="308"/>
      <c r="C46" s="309" t="s">
        <v>294</v>
      </c>
      <c r="D46" s="306">
        <v>551.1</v>
      </c>
      <c r="E46" s="307">
        <v>50</v>
      </c>
      <c r="F46" s="307">
        <v>30.8</v>
      </c>
      <c r="G46" s="219">
        <f t="shared" si="1"/>
        <v>-19.2</v>
      </c>
      <c r="H46" s="219">
        <f>F46/E46*100</f>
        <v>61.6</v>
      </c>
      <c r="I46" s="220">
        <f>F46/D46*100</f>
        <v>5.588822355289421</v>
      </c>
    </row>
    <row r="47" spans="1:28" s="228" customFormat="1" ht="15.75" customHeight="1">
      <c r="A47" s="465"/>
      <c r="B47" s="474"/>
      <c r="C47" s="475" t="s">
        <v>256</v>
      </c>
      <c r="D47" s="467">
        <f>D48</f>
        <v>158.3</v>
      </c>
      <c r="E47" s="467">
        <f>E48</f>
        <v>42.8</v>
      </c>
      <c r="F47" s="467">
        <f>F48</f>
        <v>13.5</v>
      </c>
      <c r="G47" s="467">
        <f t="shared" si="1"/>
        <v>-29.299999999999997</v>
      </c>
      <c r="H47" s="467">
        <f t="shared" si="2"/>
        <v>31.542056074766357</v>
      </c>
      <c r="I47" s="470">
        <f t="shared" si="0"/>
        <v>8.528111181301327</v>
      </c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</row>
    <row r="48" spans="1:9" s="212" customFormat="1" ht="15.75" customHeight="1">
      <c r="A48" s="224" t="s">
        <v>295</v>
      </c>
      <c r="B48" s="237"/>
      <c r="C48" s="238" t="s">
        <v>257</v>
      </c>
      <c r="D48" s="219">
        <v>158.3</v>
      </c>
      <c r="E48" s="219">
        <v>42.8</v>
      </c>
      <c r="F48" s="219">
        <v>13.5</v>
      </c>
      <c r="G48" s="214">
        <f t="shared" si="1"/>
        <v>-29.299999999999997</v>
      </c>
      <c r="H48" s="214">
        <f t="shared" si="2"/>
        <v>31.542056074766357</v>
      </c>
      <c r="I48" s="220">
        <f t="shared" si="0"/>
        <v>8.528111181301327</v>
      </c>
    </row>
    <row r="49" spans="1:28" s="228" customFormat="1" ht="15.75" customHeight="1">
      <c r="A49" s="471"/>
      <c r="B49" s="472"/>
      <c r="C49" s="473" t="s">
        <v>296</v>
      </c>
      <c r="D49" s="467">
        <f>D50</f>
        <v>163</v>
      </c>
      <c r="E49" s="467">
        <f>E50</f>
        <v>48.8</v>
      </c>
      <c r="F49" s="467"/>
      <c r="G49" s="467"/>
      <c r="H49" s="467"/>
      <c r="I49" s="470">
        <f t="shared" si="0"/>
        <v>0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</row>
    <row r="50" spans="1:28" s="228" customFormat="1" ht="15.75" customHeight="1">
      <c r="A50" s="224" t="s">
        <v>255</v>
      </c>
      <c r="B50" s="237"/>
      <c r="C50" s="238" t="s">
        <v>292</v>
      </c>
      <c r="D50" s="219">
        <v>163</v>
      </c>
      <c r="E50" s="219">
        <v>48.8</v>
      </c>
      <c r="F50" s="219"/>
      <c r="G50" s="210"/>
      <c r="H50" s="210"/>
      <c r="I50" s="211">
        <f t="shared" si="0"/>
        <v>0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</row>
    <row r="51" spans="1:28" s="228" customFormat="1" ht="30.75" customHeight="1">
      <c r="A51" s="462"/>
      <c r="B51" s="482"/>
      <c r="C51" s="483" t="s">
        <v>258</v>
      </c>
      <c r="D51" s="463">
        <f>D6+D29+D31+D33+D35+D37+D47+D49+D27</f>
        <v>9320.8</v>
      </c>
      <c r="E51" s="463">
        <f>E6+E29+E31+E33+E35+E37+E47+E49</f>
        <v>2429.500000000001</v>
      </c>
      <c r="F51" s="463">
        <f>F6+F29+F31+F33+F35+F37+F47+F49</f>
        <v>1425.2</v>
      </c>
      <c r="G51" s="463">
        <f>F51-E51</f>
        <v>-1004.3000000000009</v>
      </c>
      <c r="H51" s="463">
        <f t="shared" si="2"/>
        <v>58.66227618851614</v>
      </c>
      <c r="I51" s="484">
        <f t="shared" si="0"/>
        <v>15.290533001459103</v>
      </c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</row>
    <row r="52" spans="4:9" ht="15.75" customHeight="1">
      <c r="D52" s="265"/>
      <c r="E52" s="265"/>
      <c r="I52" s="310"/>
    </row>
    <row r="53" spans="7:9" ht="15.75" customHeight="1">
      <c r="G53" s="243"/>
      <c r="I53" s="310"/>
    </row>
    <row r="54" ht="20.25">
      <c r="I54" s="310"/>
    </row>
    <row r="55" ht="20.25">
      <c r="I55" s="310"/>
    </row>
    <row r="56" ht="20.25">
      <c r="I56" s="310"/>
    </row>
    <row r="57" ht="20.25">
      <c r="I57" s="310"/>
    </row>
    <row r="58" ht="20.25">
      <c r="I58" s="310"/>
    </row>
    <row r="59" ht="20.25">
      <c r="I59" s="310"/>
    </row>
    <row r="60" ht="20.25">
      <c r="I60" s="310"/>
    </row>
    <row r="61" ht="20.25">
      <c r="I61" s="310"/>
    </row>
  </sheetData>
  <sheetProtection/>
  <mergeCells count="13">
    <mergeCell ref="C1:H1"/>
    <mergeCell ref="G4:G5"/>
    <mergeCell ref="C3:C5"/>
    <mergeCell ref="I3:I5"/>
    <mergeCell ref="H4:H5"/>
    <mergeCell ref="F3:F5"/>
    <mergeCell ref="G3:H3"/>
    <mergeCell ref="A8:A14"/>
    <mergeCell ref="D3:D5"/>
    <mergeCell ref="E3:E5"/>
    <mergeCell ref="B4:B5"/>
    <mergeCell ref="A3:A5"/>
    <mergeCell ref="A17:A26"/>
  </mergeCells>
  <printOptions/>
  <pageMargins left="0.76" right="0.22" top="0.59" bottom="0.61" header="0.5" footer="0.5"/>
  <pageSetup horizontalDpi="600" verticalDpi="600" orientation="portrait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06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9.00390625" style="1" customWidth="1"/>
    <col min="4" max="4" width="2.00390625" style="1" hidden="1" customWidth="1"/>
    <col min="5" max="5" width="8.75390625" style="1" customWidth="1"/>
    <col min="6" max="6" width="3.00390625" style="1" hidden="1" customWidth="1"/>
    <col min="7" max="7" width="9.75390625" style="1" customWidth="1"/>
    <col min="8" max="8" width="18.125" style="1" customWidth="1"/>
    <col min="9" max="16384" width="9.125" style="15" customWidth="1"/>
  </cols>
  <sheetData>
    <row r="1" spans="1:12" s="20" customFormat="1" ht="16.5" customHeight="1">
      <c r="A1" s="619" t="s">
        <v>12</v>
      </c>
      <c r="B1" s="619"/>
      <c r="C1" s="619"/>
      <c r="D1" s="619"/>
      <c r="E1" s="619"/>
      <c r="F1" s="619"/>
      <c r="G1" s="619"/>
      <c r="H1" s="619"/>
      <c r="I1" s="18"/>
      <c r="J1" s="18"/>
      <c r="K1" s="18"/>
      <c r="L1" s="18"/>
    </row>
    <row r="2" spans="1:12" s="20" customFormat="1" ht="17.25" customHeight="1">
      <c r="A2" s="619" t="s">
        <v>64</v>
      </c>
      <c r="B2" s="619"/>
      <c r="C2" s="619"/>
      <c r="D2" s="619"/>
      <c r="E2" s="619"/>
      <c r="F2" s="619"/>
      <c r="G2" s="619"/>
      <c r="H2" s="619"/>
      <c r="I2" s="18"/>
      <c r="J2" s="18"/>
      <c r="K2" s="18"/>
      <c r="L2" s="18"/>
    </row>
    <row r="3" spans="1:12" ht="13.5" customHeight="1">
      <c r="A3" s="620" t="s">
        <v>27</v>
      </c>
      <c r="B3" s="620"/>
      <c r="C3" s="620"/>
      <c r="D3" s="620"/>
      <c r="E3" s="620"/>
      <c r="F3" s="620"/>
      <c r="G3" s="620"/>
      <c r="H3" s="620"/>
      <c r="I3" s="14"/>
      <c r="J3" s="14"/>
      <c r="K3" s="14"/>
      <c r="L3" s="14"/>
    </row>
    <row r="4" spans="1:12" ht="15.75" customHeight="1">
      <c r="A4" s="621" t="s">
        <v>13</v>
      </c>
      <c r="B4" s="621"/>
      <c r="C4" s="621"/>
      <c r="D4" s="621"/>
      <c r="E4" s="621"/>
      <c r="F4" s="621"/>
      <c r="G4" s="621"/>
      <c r="H4" s="621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617" t="s">
        <v>69</v>
      </c>
      <c r="H5" s="617"/>
      <c r="I5" s="14"/>
      <c r="J5" s="14"/>
      <c r="K5" s="14"/>
      <c r="L5" s="14"/>
    </row>
    <row r="6" spans="1:12" s="20" customFormat="1" ht="18" customHeight="1">
      <c r="A6" s="522" t="s">
        <v>0</v>
      </c>
      <c r="B6" s="519" t="s">
        <v>65</v>
      </c>
      <c r="C6" s="519"/>
      <c r="D6" s="519"/>
      <c r="E6" s="519"/>
      <c r="F6" s="50"/>
      <c r="G6" s="514" t="s">
        <v>16</v>
      </c>
      <c r="H6" s="622"/>
      <c r="I6" s="18"/>
      <c r="J6" s="18"/>
      <c r="K6" s="18"/>
      <c r="L6" s="18"/>
    </row>
    <row r="7" spans="1:12" s="20" customFormat="1" ht="48.75" customHeight="1" thickBot="1">
      <c r="A7" s="523"/>
      <c r="B7" s="48" t="s">
        <v>73</v>
      </c>
      <c r="C7" s="517" t="s">
        <v>72</v>
      </c>
      <c r="D7" s="517"/>
      <c r="E7" s="517"/>
      <c r="F7" s="48" t="s">
        <v>24</v>
      </c>
      <c r="G7" s="547"/>
      <c r="H7" s="623"/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526">
        <v>36170.8</v>
      </c>
      <c r="D8" s="556"/>
      <c r="E8" s="528"/>
      <c r="F8" s="2">
        <v>2094.5</v>
      </c>
      <c r="G8" s="559">
        <f>C8/B8*100</f>
        <v>102.94190471040582</v>
      </c>
      <c r="H8" s="614"/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512">
        <v>520.4</v>
      </c>
      <c r="D9" s="552"/>
      <c r="E9" s="513"/>
      <c r="F9" s="3"/>
      <c r="G9" s="536" t="s">
        <v>68</v>
      </c>
      <c r="H9" s="624"/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512">
        <v>6383.9</v>
      </c>
      <c r="D10" s="552"/>
      <c r="E10" s="513"/>
      <c r="F10" s="3">
        <v>488.2</v>
      </c>
      <c r="G10" s="536">
        <f aca="true" t="shared" si="0" ref="G10:G21">C10/B10*100</f>
        <v>95.29204543758303</v>
      </c>
      <c r="H10" s="624"/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512">
        <v>9.8</v>
      </c>
      <c r="D11" s="552"/>
      <c r="E11" s="513"/>
      <c r="F11" s="3"/>
      <c r="G11" s="536" t="s">
        <v>67</v>
      </c>
      <c r="H11" s="624"/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512">
        <v>82.1</v>
      </c>
      <c r="D12" s="552"/>
      <c r="E12" s="513"/>
      <c r="F12" s="3">
        <v>6.5</v>
      </c>
      <c r="G12" s="536">
        <f t="shared" si="0"/>
        <v>63.153846153846146</v>
      </c>
      <c r="H12" s="624"/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512">
        <v>813.5</v>
      </c>
      <c r="D13" s="552"/>
      <c r="E13" s="513"/>
      <c r="F13" s="3"/>
      <c r="G13" s="536">
        <f t="shared" si="0"/>
        <v>100.80545229244113</v>
      </c>
      <c r="H13" s="624"/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561">
        <v>95.7</v>
      </c>
      <c r="D14" s="625"/>
      <c r="E14" s="562"/>
      <c r="F14" s="3">
        <v>6.8</v>
      </c>
      <c r="G14" s="536">
        <f t="shared" si="0"/>
        <v>94.9404761904762</v>
      </c>
      <c r="H14" s="624"/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512">
        <v>2278.1</v>
      </c>
      <c r="D15" s="552"/>
      <c r="E15" s="513"/>
      <c r="F15" s="3">
        <v>201.7</v>
      </c>
      <c r="G15" s="536">
        <f t="shared" si="0"/>
        <v>103.54999999999998</v>
      </c>
      <c r="H15" s="624"/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512">
        <v>3579.1</v>
      </c>
      <c r="D16" s="552"/>
      <c r="E16" s="513"/>
      <c r="F16" s="3">
        <v>197.5</v>
      </c>
      <c r="G16" s="536">
        <f t="shared" si="0"/>
        <v>99.06172156102961</v>
      </c>
      <c r="H16" s="624"/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512">
        <v>3929.8</v>
      </c>
      <c r="D17" s="552"/>
      <c r="E17" s="513"/>
      <c r="F17" s="3">
        <v>287.7</v>
      </c>
      <c r="G17" s="536">
        <f t="shared" si="0"/>
        <v>120.65704636168253</v>
      </c>
      <c r="H17" s="624"/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512">
        <v>42.5</v>
      </c>
      <c r="D18" s="552"/>
      <c r="E18" s="513"/>
      <c r="F18" s="3">
        <v>122</v>
      </c>
      <c r="G18" s="536">
        <f t="shared" si="0"/>
        <v>38.288288288288285</v>
      </c>
      <c r="H18" s="624"/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512">
        <v>1271</v>
      </c>
      <c r="D19" s="552"/>
      <c r="E19" s="513"/>
      <c r="F19" s="3">
        <v>76.8</v>
      </c>
      <c r="G19" s="536">
        <f t="shared" si="0"/>
        <v>110.71428571428572</v>
      </c>
      <c r="H19" s="624"/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512">
        <v>267.3</v>
      </c>
      <c r="D20" s="552"/>
      <c r="E20" s="513"/>
      <c r="F20" s="3"/>
      <c r="G20" s="536">
        <f t="shared" si="0"/>
        <v>146.0655737704918</v>
      </c>
      <c r="H20" s="624"/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541">
        <v>252.7</v>
      </c>
      <c r="D21" s="542"/>
      <c r="E21" s="543"/>
      <c r="F21" s="9">
        <v>137.4</v>
      </c>
      <c r="G21" s="560">
        <f t="shared" si="0"/>
        <v>79.81680353758685</v>
      </c>
      <c r="H21" s="626"/>
      <c r="I21" s="14"/>
      <c r="J21" s="14"/>
      <c r="K21" s="14"/>
      <c r="L21" s="14"/>
    </row>
    <row r="22" spans="1:12" ht="32.25" customHeight="1" thickBot="1">
      <c r="A22" s="44" t="s">
        <v>47</v>
      </c>
      <c r="B22" s="12">
        <f>SUM(B8:B21)</f>
        <v>53943.8</v>
      </c>
      <c r="C22" s="529">
        <f>SUM(C8:C21)</f>
        <v>55696.700000000004</v>
      </c>
      <c r="D22" s="544"/>
      <c r="E22" s="530"/>
      <c r="F22" s="12" t="e">
        <f>SUM(F8+F9+#REF!+#REF!+F10+F12+F11+#REF!+F13+F14+F15+F16+F17+F18+F19+F21+#REF!)</f>
        <v>#REF!</v>
      </c>
      <c r="G22" s="539">
        <f>C22/B22*100</f>
        <v>103.24949299085344</v>
      </c>
      <c r="H22" s="540"/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526">
        <v>7230.7</v>
      </c>
      <c r="D23" s="556"/>
      <c r="E23" s="528"/>
      <c r="F23" s="2">
        <v>350</v>
      </c>
      <c r="G23" s="559">
        <f>C23/B23*100</f>
        <v>100</v>
      </c>
      <c r="H23" s="614"/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512">
        <v>2103</v>
      </c>
      <c r="D24" s="552"/>
      <c r="E24" s="513"/>
      <c r="F24" s="2"/>
      <c r="G24" s="559">
        <f>C24/B24*100</f>
        <v>100</v>
      </c>
      <c r="H24" s="614"/>
      <c r="I24" s="23"/>
      <c r="J24" s="23"/>
      <c r="K24" s="23"/>
      <c r="L24" s="23"/>
    </row>
    <row r="25" spans="1:12" s="24" customFormat="1" ht="0.75" customHeight="1" hidden="1">
      <c r="A25" s="37" t="s">
        <v>39</v>
      </c>
      <c r="B25" s="9"/>
      <c r="C25" s="9"/>
      <c r="D25" s="9"/>
      <c r="E25" s="9"/>
      <c r="F25" s="9"/>
      <c r="G25" s="9" t="e">
        <f>E25/B25*100</f>
        <v>#DIV/0!</v>
      </c>
      <c r="H25" s="10" t="e">
        <f>E25/C25*100</f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529">
        <f>C24+C23+C22</f>
        <v>65030.40000000001</v>
      </c>
      <c r="D26" s="544"/>
      <c r="E26" s="530"/>
      <c r="F26" s="12"/>
      <c r="G26" s="539">
        <f>C26/B26*100</f>
        <v>102.77017897356882</v>
      </c>
      <c r="H26" s="540"/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26768.7</v>
      </c>
      <c r="C27" s="554">
        <v>24656.5</v>
      </c>
      <c r="D27" s="613"/>
      <c r="E27" s="555"/>
      <c r="F27" s="87"/>
      <c r="G27" s="509">
        <f>C27/B27*100</f>
        <v>92.10944125041559</v>
      </c>
      <c r="H27" s="615"/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90046.2</v>
      </c>
      <c r="C28" s="529">
        <f>C22+C23+C24+C25+C27</f>
        <v>89686.9</v>
      </c>
      <c r="D28" s="544"/>
      <c r="E28" s="530"/>
      <c r="F28" s="12" t="e">
        <f>F22+F23+F25+F27</f>
        <v>#REF!</v>
      </c>
      <c r="G28" s="539">
        <f>C28/B28*100</f>
        <v>99.60098260670634</v>
      </c>
      <c r="H28" s="540"/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522" t="s">
        <v>0</v>
      </c>
      <c r="B32" s="519" t="s">
        <v>70</v>
      </c>
      <c r="C32" s="519"/>
      <c r="D32" s="50" t="s">
        <v>40</v>
      </c>
      <c r="E32" s="519" t="s">
        <v>71</v>
      </c>
      <c r="F32" s="519"/>
      <c r="G32" s="519"/>
      <c r="H32" s="520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523"/>
      <c r="B33" s="517"/>
      <c r="C33" s="517"/>
      <c r="D33" s="48"/>
      <c r="E33" s="517"/>
      <c r="F33" s="517"/>
      <c r="G33" s="517"/>
      <c r="H33" s="61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536">
        <v>2000</v>
      </c>
      <c r="C35" s="536"/>
      <c r="D35" s="3">
        <v>265.7</v>
      </c>
      <c r="E35" s="536">
        <v>1978.7</v>
      </c>
      <c r="F35" s="536"/>
      <c r="G35" s="536"/>
      <c r="H35" s="5">
        <f>E35/B35*100</f>
        <v>98.935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512"/>
      <c r="C36" s="513"/>
      <c r="D36" s="3"/>
      <c r="E36" s="512">
        <v>9.5</v>
      </c>
      <c r="F36" s="552"/>
      <c r="G36" s="513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536">
        <v>8291.7</v>
      </c>
      <c r="C37" s="536"/>
      <c r="D37" s="3">
        <v>2158.9</v>
      </c>
      <c r="E37" s="536">
        <v>6968</v>
      </c>
      <c r="F37" s="536"/>
      <c r="G37" s="536"/>
      <c r="H37" s="5">
        <f aca="true" t="shared" si="1" ref="H37:H45">E37/B37*100</f>
        <v>84.03584307198764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534">
        <f>B39+B40</f>
        <v>1874.5</v>
      </c>
      <c r="C38" s="535"/>
      <c r="D38" s="7"/>
      <c r="E38" s="534">
        <f>E39+E40</f>
        <v>1613.5</v>
      </c>
      <c r="F38" s="553"/>
      <c r="G38" s="535"/>
      <c r="H38" s="21">
        <f t="shared" si="1"/>
        <v>86.0762870098693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536">
        <v>87</v>
      </c>
      <c r="C39" s="536"/>
      <c r="D39" s="3">
        <v>46.9</v>
      </c>
      <c r="E39" s="536">
        <v>70.1</v>
      </c>
      <c r="F39" s="536"/>
      <c r="G39" s="536"/>
      <c r="H39" s="5">
        <f t="shared" si="1"/>
        <v>80.57471264367815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536">
        <v>1787.5</v>
      </c>
      <c r="C40" s="536"/>
      <c r="D40" s="3">
        <v>453.9</v>
      </c>
      <c r="E40" s="536">
        <v>1543.4</v>
      </c>
      <c r="F40" s="536"/>
      <c r="G40" s="536"/>
      <c r="H40" s="5">
        <f t="shared" si="1"/>
        <v>86.34405594405595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534">
        <f>B43+B44+B42</f>
        <v>2200</v>
      </c>
      <c r="C41" s="535"/>
      <c r="D41" s="7"/>
      <c r="E41" s="534">
        <f>E43+E44+E42</f>
        <v>1696.3000000000002</v>
      </c>
      <c r="F41" s="553"/>
      <c r="G41" s="535"/>
      <c r="H41" s="21">
        <f>E41/B41*100</f>
        <v>77.10454545454546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534"/>
      <c r="C42" s="535"/>
      <c r="D42" s="7"/>
      <c r="E42" s="512">
        <v>11.4</v>
      </c>
      <c r="F42" s="552"/>
      <c r="G42" s="513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512">
        <v>1600</v>
      </c>
      <c r="C43" s="513"/>
      <c r="D43" s="3"/>
      <c r="E43" s="512">
        <v>1250</v>
      </c>
      <c r="F43" s="552"/>
      <c r="G43" s="513"/>
      <c r="H43" s="5">
        <f t="shared" si="1"/>
        <v>78.125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512">
        <v>600</v>
      </c>
      <c r="C44" s="513"/>
      <c r="D44" s="3"/>
      <c r="E44" s="512">
        <v>434.9</v>
      </c>
      <c r="F44" s="552"/>
      <c r="G44" s="513"/>
      <c r="H44" s="5">
        <f t="shared" si="1"/>
        <v>72.48333333333333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618">
        <f>B35+B36+B37+B38+B41</f>
        <v>14366.2</v>
      </c>
      <c r="C45" s="618"/>
      <c r="D45" s="85" t="e">
        <f>#REF!+#REF!</f>
        <v>#REF!</v>
      </c>
      <c r="E45" s="618">
        <f>E35+E36+E37+E38+E41</f>
        <v>12266</v>
      </c>
      <c r="F45" s="618"/>
      <c r="G45" s="618"/>
      <c r="H45" s="86">
        <f t="shared" si="1"/>
        <v>85.38096365079144</v>
      </c>
      <c r="I45" s="14"/>
      <c r="J45" s="14"/>
      <c r="K45" s="14"/>
      <c r="L45" s="14"/>
    </row>
    <row r="46" spans="1:12" s="83" customFormat="1" ht="15">
      <c r="A46" s="41"/>
      <c r="B46" s="30"/>
      <c r="C46" s="30"/>
      <c r="D46" s="30"/>
      <c r="E46" s="30"/>
      <c r="F46" s="30"/>
      <c r="G46" s="30"/>
      <c r="H46" s="16"/>
      <c r="I46" s="14"/>
      <c r="J46" s="14"/>
      <c r="K46" s="14"/>
      <c r="L46" s="14"/>
    </row>
    <row r="47" spans="1:12" s="83" customFormat="1" ht="18.75">
      <c r="A47" s="41"/>
      <c r="B47" s="19"/>
      <c r="C47" s="19"/>
      <c r="D47" s="19"/>
      <c r="E47" s="19"/>
      <c r="F47" s="19"/>
      <c r="G47" s="19"/>
      <c r="H47" s="18"/>
      <c r="I47" s="14"/>
      <c r="J47" s="14"/>
      <c r="K47" s="14"/>
      <c r="L47" s="14"/>
    </row>
    <row r="48" spans="1:12" s="83" customFormat="1" ht="18.75">
      <c r="A48" s="41"/>
      <c r="B48" s="19"/>
      <c r="C48" s="19"/>
      <c r="D48" s="19"/>
      <c r="E48" s="19"/>
      <c r="F48" s="19"/>
      <c r="G48" s="19"/>
      <c r="H48" s="18"/>
      <c r="I48" s="14"/>
      <c r="J48" s="14"/>
      <c r="K48" s="14"/>
      <c r="L48" s="14"/>
    </row>
    <row r="49" spans="1:12" s="83" customFormat="1" ht="18.75">
      <c r="A49" s="41"/>
      <c r="B49" s="19"/>
      <c r="C49" s="19"/>
      <c r="D49" s="19"/>
      <c r="E49" s="19"/>
      <c r="F49" s="19"/>
      <c r="G49" s="19"/>
      <c r="H49" s="18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56" customFormat="1" ht="18.75">
      <c r="A51" s="58"/>
      <c r="B51" s="60"/>
      <c r="C51" s="60"/>
      <c r="D51" s="60"/>
      <c r="E51" s="60"/>
      <c r="F51" s="60"/>
      <c r="G51" s="60"/>
      <c r="H51" s="59"/>
      <c r="I51" s="55"/>
      <c r="J51" s="55"/>
      <c r="K51" s="55"/>
      <c r="L51" s="55"/>
    </row>
    <row r="52" spans="1:12" s="56" customFormat="1" ht="15.75">
      <c r="A52" s="58"/>
      <c r="B52" s="57"/>
      <c r="C52" s="57"/>
      <c r="D52" s="57"/>
      <c r="E52" s="57"/>
      <c r="F52" s="57"/>
      <c r="G52" s="57"/>
      <c r="H52" s="59"/>
      <c r="I52" s="55"/>
      <c r="J52" s="55"/>
      <c r="K52" s="55"/>
      <c r="L52" s="55"/>
    </row>
    <row r="53" spans="1:12" s="56" customFormat="1" ht="15.75">
      <c r="A53" s="58"/>
      <c r="B53" s="57"/>
      <c r="C53" s="57"/>
      <c r="D53" s="57"/>
      <c r="E53" s="57"/>
      <c r="F53" s="57"/>
      <c r="G53" s="57"/>
      <c r="H53" s="59"/>
      <c r="I53" s="55"/>
      <c r="J53" s="55"/>
      <c r="K53" s="55"/>
      <c r="L53" s="55"/>
    </row>
    <row r="54" spans="1:12" s="56" customFormat="1" ht="15.75">
      <c r="A54" s="58"/>
      <c r="B54" s="57"/>
      <c r="C54" s="57"/>
      <c r="D54" s="57"/>
      <c r="E54" s="57"/>
      <c r="F54" s="57"/>
      <c r="G54" s="57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">
      <c r="A57" s="58"/>
      <c r="B57" s="57"/>
      <c r="C57" s="57"/>
      <c r="D57" s="57"/>
      <c r="E57" s="57"/>
      <c r="F57" s="57"/>
      <c r="G57" s="57"/>
      <c r="H57" s="55"/>
      <c r="I57" s="55"/>
      <c r="J57" s="55"/>
      <c r="K57" s="55"/>
      <c r="L57" s="55"/>
    </row>
    <row r="58" spans="1:12" s="56" customFormat="1" ht="15">
      <c r="A58" s="58"/>
      <c r="B58" s="57"/>
      <c r="C58" s="57"/>
      <c r="D58" s="57"/>
      <c r="E58" s="57"/>
      <c r="F58" s="57"/>
      <c r="G58" s="57"/>
      <c r="H58" s="55"/>
      <c r="I58" s="55"/>
      <c r="J58" s="55"/>
      <c r="K58" s="55"/>
      <c r="L58" s="55"/>
    </row>
    <row r="59" spans="1:12" s="56" customFormat="1" ht="15">
      <c r="A59" s="58"/>
      <c r="B59" s="57"/>
      <c r="C59" s="57"/>
      <c r="D59" s="57"/>
      <c r="E59" s="57"/>
      <c r="F59" s="57"/>
      <c r="G59" s="57"/>
      <c r="H59" s="55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56" customFormat="1" ht="1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56" customFormat="1" ht="1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6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.75">
      <c r="A78" s="6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.75">
      <c r="A79" s="6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.75">
      <c r="A80" s="6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="56" customFormat="1" ht="15">
      <c r="A88" s="63"/>
    </row>
    <row r="89" s="56" customFormat="1" ht="15">
      <c r="A89" s="63"/>
    </row>
    <row r="90" s="56" customFormat="1" ht="15">
      <c r="A90" s="63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2.75">
      <c r="A95" s="64"/>
    </row>
    <row r="96" s="56" customFormat="1" ht="12.75">
      <c r="A96" s="64"/>
    </row>
    <row r="97" s="56" customFormat="1" ht="12.75">
      <c r="A97" s="64"/>
    </row>
    <row r="98" spans="1:8" s="56" customFormat="1" ht="18.75">
      <c r="A98" s="65"/>
      <c r="B98" s="66"/>
      <c r="C98" s="66"/>
      <c r="D98" s="66"/>
      <c r="E98" s="66"/>
      <c r="F98" s="66"/>
      <c r="G98" s="66"/>
      <c r="H98" s="66"/>
    </row>
    <row r="99" spans="1:8" s="56" customFormat="1" ht="18.75">
      <c r="A99" s="65"/>
      <c r="B99" s="66"/>
      <c r="C99" s="66"/>
      <c r="D99" s="66"/>
      <c r="E99" s="66"/>
      <c r="F99" s="66"/>
      <c r="G99" s="66"/>
      <c r="H99" s="66"/>
    </row>
    <row r="100" spans="1:8" s="56" customFormat="1" ht="18.75">
      <c r="A100" s="65"/>
      <c r="B100" s="66"/>
      <c r="C100" s="66"/>
      <c r="D100" s="66"/>
      <c r="E100" s="66"/>
      <c r="F100" s="66"/>
      <c r="G100" s="66"/>
      <c r="H100" s="66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7.25" customHeight="1">
      <c r="A102" s="53"/>
      <c r="B102" s="67"/>
      <c r="C102" s="67"/>
      <c r="D102" s="67"/>
      <c r="E102" s="53"/>
      <c r="F102" s="53"/>
      <c r="G102" s="53"/>
      <c r="H102" s="53"/>
    </row>
    <row r="103" spans="1:8" s="56" customFormat="1" ht="15.75">
      <c r="A103" s="53"/>
      <c r="B103" s="67"/>
      <c r="C103" s="67"/>
      <c r="D103" s="67"/>
      <c r="E103" s="53"/>
      <c r="F103" s="53"/>
      <c r="G103" s="53"/>
      <c r="H103" s="53"/>
    </row>
    <row r="104" spans="1:8" s="56" customFormat="1" ht="15.75">
      <c r="A104" s="53"/>
      <c r="B104" s="67"/>
      <c r="C104" s="67"/>
      <c r="D104" s="67"/>
      <c r="E104" s="53"/>
      <c r="F104" s="53"/>
      <c r="G104" s="53"/>
      <c r="H104" s="53"/>
    </row>
    <row r="105" spans="1:8" s="56" customFormat="1" ht="15.75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68"/>
      <c r="B106" s="67"/>
      <c r="C106" s="67"/>
      <c r="D106" s="67"/>
      <c r="E106" s="67"/>
      <c r="F106" s="67"/>
      <c r="G106" s="67"/>
      <c r="H106" s="55"/>
    </row>
    <row r="107" spans="1:8" s="56" customFormat="1" ht="15.75">
      <c r="A107" s="69"/>
      <c r="B107" s="54"/>
      <c r="C107" s="54"/>
      <c r="D107" s="54"/>
      <c r="E107" s="54"/>
      <c r="F107" s="54"/>
      <c r="G107" s="54"/>
      <c r="H107" s="70"/>
    </row>
    <row r="108" spans="1:8" s="56" customFormat="1" ht="15.75">
      <c r="A108" s="69"/>
      <c r="B108" s="54"/>
      <c r="C108" s="54"/>
      <c r="D108" s="54"/>
      <c r="E108" s="54"/>
      <c r="F108" s="54"/>
      <c r="G108" s="54"/>
      <c r="H108" s="70"/>
    </row>
    <row r="109" spans="1:8" s="56" customFormat="1" ht="15.75">
      <c r="A109" s="69"/>
      <c r="B109" s="54"/>
      <c r="C109" s="54"/>
      <c r="D109" s="54"/>
      <c r="E109" s="54"/>
      <c r="F109" s="54"/>
      <c r="G109" s="54"/>
      <c r="H109" s="70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71"/>
      <c r="C115" s="71"/>
      <c r="D115" s="71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54"/>
      <c r="C118" s="54"/>
      <c r="D118" s="54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72"/>
      <c r="B124" s="52"/>
      <c r="C124" s="52"/>
      <c r="D124" s="52"/>
      <c r="E124" s="52"/>
      <c r="F124" s="52"/>
      <c r="G124" s="52"/>
      <c r="H124" s="70"/>
    </row>
    <row r="125" spans="1:8" s="56" customFormat="1" ht="15.75">
      <c r="A125" s="72"/>
      <c r="B125" s="52"/>
      <c r="C125" s="52"/>
      <c r="D125" s="52"/>
      <c r="E125" s="52"/>
      <c r="F125" s="52"/>
      <c r="G125" s="52"/>
      <c r="H125" s="52"/>
    </row>
    <row r="126" spans="1:8" s="56" customFormat="1" ht="19.5" customHeight="1">
      <c r="A126" s="69"/>
      <c r="B126" s="52"/>
      <c r="C126" s="52"/>
      <c r="D126" s="52"/>
      <c r="E126" s="70"/>
      <c r="F126" s="70"/>
      <c r="G126" s="70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52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5.75">
      <c r="A129" s="51"/>
      <c r="B129" s="54"/>
      <c r="C129" s="54"/>
      <c r="D129" s="54"/>
      <c r="E129" s="52"/>
      <c r="F129" s="52"/>
      <c r="G129" s="52"/>
      <c r="H129" s="52"/>
    </row>
    <row r="130" spans="1:8" s="56" customFormat="1" ht="15.75">
      <c r="A130" s="69"/>
      <c r="B130" s="54"/>
      <c r="C130" s="54"/>
      <c r="D130" s="54"/>
      <c r="E130" s="54"/>
      <c r="F130" s="54"/>
      <c r="G130" s="54"/>
      <c r="H130" s="70"/>
    </row>
    <row r="131" spans="1:8" s="56" customFormat="1" ht="15.75">
      <c r="A131" s="69"/>
      <c r="B131" s="54"/>
      <c r="C131" s="54"/>
      <c r="D131" s="54"/>
      <c r="E131" s="54"/>
      <c r="F131" s="54"/>
      <c r="G131" s="54"/>
      <c r="H131" s="70"/>
    </row>
    <row r="132" spans="1:8" s="56" customFormat="1" ht="15.75">
      <c r="A132" s="69"/>
      <c r="B132" s="54"/>
      <c r="C132" s="54"/>
      <c r="D132" s="54"/>
      <c r="E132" s="54"/>
      <c r="F132" s="54"/>
      <c r="G132" s="54"/>
      <c r="H132" s="70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73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73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74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69"/>
      <c r="B137" s="52"/>
      <c r="C137" s="52"/>
      <c r="D137" s="52"/>
      <c r="E137" s="70"/>
      <c r="F137" s="70"/>
      <c r="G137" s="70"/>
      <c r="H137" s="70"/>
    </row>
    <row r="138" spans="1:8" s="56" customFormat="1" ht="15.75">
      <c r="A138" s="75"/>
      <c r="B138" s="52"/>
      <c r="C138" s="52"/>
      <c r="D138" s="52"/>
      <c r="E138" s="52"/>
      <c r="F138" s="52"/>
      <c r="G138" s="52"/>
      <c r="H138" s="52"/>
    </row>
    <row r="139" spans="1:8" s="56" customFormat="1" ht="15.75">
      <c r="A139" s="75"/>
      <c r="B139" s="52"/>
      <c r="C139" s="52"/>
      <c r="D139" s="52"/>
      <c r="E139" s="52"/>
      <c r="F139" s="52"/>
      <c r="G139" s="52"/>
      <c r="H139" s="52"/>
    </row>
    <row r="140" spans="1:8" s="56" customFormat="1" ht="15.75">
      <c r="A140" s="75"/>
      <c r="B140" s="52"/>
      <c r="C140" s="52"/>
      <c r="D140" s="52"/>
      <c r="E140" s="52"/>
      <c r="F140" s="52"/>
      <c r="G140" s="52"/>
      <c r="H140" s="52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="56" customFormat="1" ht="12.75">
      <c r="A142" s="64"/>
    </row>
    <row r="143" s="56" customFormat="1" ht="12.75">
      <c r="A143" s="64"/>
    </row>
    <row r="144" s="56" customFormat="1" ht="12.75">
      <c r="A144" s="64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pans="1:8" ht="12.75">
      <c r="A222" s="35"/>
      <c r="B222" s="15"/>
      <c r="C222" s="15"/>
      <c r="D222" s="15"/>
      <c r="E222" s="15"/>
      <c r="F222" s="15"/>
      <c r="G222" s="15"/>
      <c r="H222" s="15"/>
    </row>
    <row r="223" spans="1:8" ht="12.75">
      <c r="A223" s="35"/>
      <c r="B223" s="15"/>
      <c r="C223" s="15"/>
      <c r="D223" s="15"/>
      <c r="E223" s="15"/>
      <c r="F223" s="15"/>
      <c r="G223" s="15"/>
      <c r="H223" s="15"/>
    </row>
    <row r="224" spans="1:8" ht="12.75">
      <c r="A224" s="35"/>
      <c r="B224" s="15"/>
      <c r="C224" s="15"/>
      <c r="D224" s="15"/>
      <c r="E224" s="15"/>
      <c r="F224" s="15"/>
      <c r="G224" s="15"/>
      <c r="H224" s="15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</sheetData>
  <sheetProtection/>
  <mergeCells count="75">
    <mergeCell ref="G11:H11"/>
    <mergeCell ref="G12:H12"/>
    <mergeCell ref="G13:H13"/>
    <mergeCell ref="G9:H9"/>
    <mergeCell ref="G18:H18"/>
    <mergeCell ref="G23:H23"/>
    <mergeCell ref="G19:H19"/>
    <mergeCell ref="G20:H20"/>
    <mergeCell ref="G21:H21"/>
    <mergeCell ref="C17:E17"/>
    <mergeCell ref="C18:E18"/>
    <mergeCell ref="C14:E14"/>
    <mergeCell ref="G14:H14"/>
    <mergeCell ref="G15:H15"/>
    <mergeCell ref="G16:H16"/>
    <mergeCell ref="G17:H17"/>
    <mergeCell ref="C15:E15"/>
    <mergeCell ref="C16:E16"/>
    <mergeCell ref="C12:E12"/>
    <mergeCell ref="C13:E13"/>
    <mergeCell ref="A1:H1"/>
    <mergeCell ref="A2:H2"/>
    <mergeCell ref="A3:H3"/>
    <mergeCell ref="A4:H4"/>
    <mergeCell ref="C7:E7"/>
    <mergeCell ref="G6:H7"/>
    <mergeCell ref="G8:H8"/>
    <mergeCell ref="G10:H10"/>
    <mergeCell ref="B44:C44"/>
    <mergeCell ref="E44:G44"/>
    <mergeCell ref="G5:H5"/>
    <mergeCell ref="B6:E6"/>
    <mergeCell ref="B45:C45"/>
    <mergeCell ref="E45:G45"/>
    <mergeCell ref="C8:E8"/>
    <mergeCell ref="C9:E9"/>
    <mergeCell ref="C10:E10"/>
    <mergeCell ref="C11:E11"/>
    <mergeCell ref="E39:G39"/>
    <mergeCell ref="B41:C41"/>
    <mergeCell ref="E41:G41"/>
    <mergeCell ref="B42:C42"/>
    <mergeCell ref="E42:G42"/>
    <mergeCell ref="B43:C43"/>
    <mergeCell ref="E43:G43"/>
    <mergeCell ref="E35:G35"/>
    <mergeCell ref="H32:H33"/>
    <mergeCell ref="C28:E28"/>
    <mergeCell ref="B40:C40"/>
    <mergeCell ref="E40:G40"/>
    <mergeCell ref="B37:C37"/>
    <mergeCell ref="E37:G37"/>
    <mergeCell ref="B38:C38"/>
    <mergeCell ref="E38:G38"/>
    <mergeCell ref="B39:C39"/>
    <mergeCell ref="C26:E26"/>
    <mergeCell ref="G22:H22"/>
    <mergeCell ref="G24:H24"/>
    <mergeCell ref="G26:H26"/>
    <mergeCell ref="A6:A7"/>
    <mergeCell ref="B36:C36"/>
    <mergeCell ref="E36:G36"/>
    <mergeCell ref="G28:H28"/>
    <mergeCell ref="G27:H27"/>
    <mergeCell ref="B35:C35"/>
    <mergeCell ref="A32:A33"/>
    <mergeCell ref="B32:C33"/>
    <mergeCell ref="E32:G33"/>
    <mergeCell ref="C22:E22"/>
    <mergeCell ref="C27:E27"/>
    <mergeCell ref="C19:E19"/>
    <mergeCell ref="C20:E20"/>
    <mergeCell ref="C21:E21"/>
    <mergeCell ref="C23:E23"/>
    <mergeCell ref="C24:E24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Shumeyko_T</cp:lastModifiedBy>
  <cp:lastPrinted>2014-04-23T13:36:53Z</cp:lastPrinted>
  <dcterms:created xsi:type="dcterms:W3CDTF">1999-04-05T10:47:52Z</dcterms:created>
  <dcterms:modified xsi:type="dcterms:W3CDTF">2014-04-28T10:38:05Z</dcterms:modified>
  <cp:category/>
  <cp:version/>
  <cp:contentType/>
  <cp:contentStatus/>
</cp:coreProperties>
</file>