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5" windowWidth="21765" windowHeight="12570" firstSheet="1" activeTab="1"/>
  </bookViews>
  <sheets>
    <sheet name="Міський 2 міс." sheetId="1" state="hidden" r:id="rId1"/>
    <sheet name=" миський" sheetId="2" r:id="rId2"/>
    <sheet name="Диаграмма2" sheetId="3" r:id="rId3"/>
    <sheet name="Ек.Освіта" sheetId="4" r:id="rId4"/>
    <sheet name="Ек.Здрав" sheetId="5" r:id="rId5"/>
    <sheet name="Ек.культура" sheetId="6" r:id="rId6"/>
    <sheet name="ЕК.физ-ра" sheetId="7" r:id="rId7"/>
    <sheet name="ЖКГ" sheetId="8" r:id="rId8"/>
    <sheet name="Соцзах" sheetId="9" r:id="rId9"/>
    <sheet name="преса рік" sheetId="10" state="hidden" r:id="rId10"/>
    <sheet name="Міський 9 міс.(пресса)" sheetId="11" state="hidden" r:id="rId11"/>
  </sheets>
  <definedNames>
    <definedName name="_xlnm.Print_Titles" localSheetId="1">' миський'!$7:$7</definedName>
    <definedName name="_xlnm.Print_Area" localSheetId="1">' миський'!$A$1:$H$129</definedName>
    <definedName name="_xlnm.Print_Area" localSheetId="4">'Ек.Здрав'!$B$1:$E$57</definedName>
    <definedName name="_xlnm.Print_Area" localSheetId="5">'Ек.культура'!$A$1:$D$56</definedName>
    <definedName name="_xlnm.Print_Area" localSheetId="3">'Ек.Освіта'!$A$1:$D$61</definedName>
    <definedName name="_xlnm.Print_Area" localSheetId="6">'ЕК.физ-ра'!$A$1:$D$54</definedName>
    <definedName name="_xlnm.Print_Area" localSheetId="7">'ЖКГ'!$B$1:$I$55</definedName>
    <definedName name="_xlnm.Print_Area" localSheetId="0">'Міський 2 міс.'!$A$6:$K$55</definedName>
    <definedName name="_xlnm.Print_Area" localSheetId="10">'Міський 9 міс.(пресса)'!$A$1:$H$45</definedName>
  </definedNames>
  <calcPr fullCalcOnLoad="1"/>
</workbook>
</file>

<file path=xl/sharedStrings.xml><?xml version="1.0" encoding="utf-8"?>
<sst xmlns="http://schemas.openxmlformats.org/spreadsheetml/2006/main" count="576" uniqueCount="404">
  <si>
    <t>Доходи</t>
  </si>
  <si>
    <t>Прибутковий податок з громадян</t>
  </si>
  <si>
    <t>Податок з власників транспортних засобів</t>
  </si>
  <si>
    <t>Плата за землю</t>
  </si>
  <si>
    <t>Податок на промисел</t>
  </si>
  <si>
    <t>Плата за державну реєстрацію</t>
  </si>
  <si>
    <t>Плата за торговий патент</t>
  </si>
  <si>
    <t>Єдиний податок</t>
  </si>
  <si>
    <t>Інші надходження</t>
  </si>
  <si>
    <t>Плата за видачу ліцензій і сертифікатів</t>
  </si>
  <si>
    <t>(тис.грн.)</t>
  </si>
  <si>
    <t>Плата за оренду цілісних майнових комплексів</t>
  </si>
  <si>
    <t>Виконання міського бюджету</t>
  </si>
  <si>
    <t>Загальний фонд</t>
  </si>
  <si>
    <t>Власні надходження бюдж. установ та організацій</t>
  </si>
  <si>
    <t>Спеціальний фонд</t>
  </si>
  <si>
    <t>% виконання</t>
  </si>
  <si>
    <t>Додаток 1</t>
  </si>
  <si>
    <t>Місцеві податки</t>
  </si>
  <si>
    <t>Позичка, одержана з обл. бюджету</t>
  </si>
  <si>
    <t>Податок на прибуток підприємств комунальної власності</t>
  </si>
  <si>
    <t xml:space="preserve">  </t>
  </si>
  <si>
    <t>Всього спеціальний фонд</t>
  </si>
  <si>
    <t>в т.ч.: червня</t>
  </si>
  <si>
    <t>в т.ч.: червнь</t>
  </si>
  <si>
    <t>Державне мито</t>
  </si>
  <si>
    <t>Плата за надра</t>
  </si>
  <si>
    <t xml:space="preserve">  ДОХОДИ                    </t>
  </si>
  <si>
    <t xml:space="preserve">              до рішення міськвиконкому</t>
  </si>
  <si>
    <t>Разом доходів</t>
  </si>
  <si>
    <t>Всього доходів</t>
  </si>
  <si>
    <t xml:space="preserve">             від "____"________ 2001 р. № _____ </t>
  </si>
  <si>
    <t>Дотація з державного бюджету</t>
  </si>
  <si>
    <t>Дотація з обласного бюджету</t>
  </si>
  <si>
    <t>Бюджет розвитку міста</t>
  </si>
  <si>
    <t>- надходження від відчуження майна</t>
  </si>
  <si>
    <t>- надходження від продажу землі</t>
  </si>
  <si>
    <t>Адміністративні штрафи та санкції</t>
  </si>
  <si>
    <t>Cубвенція з державного бюджету</t>
  </si>
  <si>
    <t>Кошти, одержані за взаєм. розрах.</t>
  </si>
  <si>
    <t>Факт за І півріччя  2001 р.</t>
  </si>
  <si>
    <t xml:space="preserve"> до затвердж. плану на рік</t>
  </si>
  <si>
    <t>Дотація вирівнювання з державного бюджету</t>
  </si>
  <si>
    <t>Надходження адміністративних штрафів</t>
  </si>
  <si>
    <t>Плата за оренду майнових комплексів</t>
  </si>
  <si>
    <t xml:space="preserve">Факт </t>
  </si>
  <si>
    <t>План</t>
  </si>
  <si>
    <t>Разом власних і закріплених доходів</t>
  </si>
  <si>
    <t>Разом  доходів</t>
  </si>
  <si>
    <t>Цільові фонди</t>
  </si>
  <si>
    <t>- дивіденти,нарах.на акції</t>
  </si>
  <si>
    <t>-збір за забруднення навколиш. природ. середовища</t>
  </si>
  <si>
    <t>-цільові фонди, утвор. орган. місцевого самоврядув.</t>
  </si>
  <si>
    <t>факт</t>
  </si>
  <si>
    <t>Уточнений                    план на 2002 рік</t>
  </si>
  <si>
    <t>Факт  за  9 місяців  2002 р.</t>
  </si>
  <si>
    <t>% виконання до уточн. плану</t>
  </si>
  <si>
    <t>Придбання торгових патентів пуктами нафтопродажу</t>
  </si>
  <si>
    <t>--цільові фонди, утвор. орган. місцевого самоврядув.</t>
  </si>
  <si>
    <t>9 місяців 2002 року</t>
  </si>
  <si>
    <t>до плану 9 місяців                    2002 р.</t>
  </si>
  <si>
    <t>-дивіденди, нарах. на акції</t>
  </si>
  <si>
    <t xml:space="preserve">Додаткова дотація вирівнювання </t>
  </si>
  <si>
    <t>Плата за придбання патентів пунктами продажу нафтопродуктів</t>
  </si>
  <si>
    <t xml:space="preserve">за  2002 р.                                                          </t>
  </si>
  <si>
    <t>2002 рік</t>
  </si>
  <si>
    <t>в 2 рази</t>
  </si>
  <si>
    <t>в 2,4 рази</t>
  </si>
  <si>
    <t>в 2,2 рази</t>
  </si>
  <si>
    <t>тис.грн.</t>
  </si>
  <si>
    <t>Уточнений                               план на 2002 рік</t>
  </si>
  <si>
    <t>Факт  за  2002 рік</t>
  </si>
  <si>
    <t>Виконано</t>
  </si>
  <si>
    <t>Затверджено з урахуванням змін</t>
  </si>
  <si>
    <t>Факт за січень-лютий    2002 р.</t>
  </si>
  <si>
    <t>січень- лютий 2003 рік</t>
  </si>
  <si>
    <t>прогноз</t>
  </si>
  <si>
    <t>до факту січня-лютого 2002 р.</t>
  </si>
  <si>
    <t xml:space="preserve">за  січень-лютий 2003 р.                                                          </t>
  </si>
  <si>
    <t>відхилення                (+, -)</t>
  </si>
  <si>
    <t>до прогнозу січня-лютого 2003 р.</t>
  </si>
  <si>
    <t>в 3,3 рази</t>
  </si>
  <si>
    <t>в 2рази</t>
  </si>
  <si>
    <t>Прогноз на  2003 рік</t>
  </si>
  <si>
    <t>Факт за  січень-лютий      2003 року</t>
  </si>
  <si>
    <t>до прогнозу      2003 р.</t>
  </si>
  <si>
    <t>- надходження від відчудження майна</t>
  </si>
  <si>
    <t>в 4,3 рази</t>
  </si>
  <si>
    <t>в 1,8 рази</t>
  </si>
  <si>
    <t>Проект бюджету на 2003 рік</t>
  </si>
  <si>
    <t xml:space="preserve">за I півріччя  2003 р.                                                          </t>
  </si>
  <si>
    <t>Житлово-комунальне господарство</t>
  </si>
  <si>
    <t>Оплата праці працівників бюджетних установ з нарахуваннями на заробітну плату</t>
  </si>
  <si>
    <t>Медикаменти та перев'язувальні матеріали</t>
  </si>
  <si>
    <t>Продукти харчування</t>
  </si>
  <si>
    <t xml:space="preserve">Оплата комунальних послуг та енергоносіїв </t>
  </si>
  <si>
    <t>ВСЬОГО ВИДАТКІВ</t>
  </si>
  <si>
    <t>Інші</t>
  </si>
  <si>
    <t>Найменування видатків</t>
  </si>
  <si>
    <t>з них: дошкільні заклади освіти</t>
  </si>
  <si>
    <t xml:space="preserve">          загальноосвітні школи</t>
  </si>
  <si>
    <t xml:space="preserve">          загальноосвітні школи-інтернати</t>
  </si>
  <si>
    <t xml:space="preserve">          дитячі будинки</t>
  </si>
  <si>
    <t xml:space="preserve">          позашкільні заклади освіти</t>
  </si>
  <si>
    <t>з них: лікарні</t>
  </si>
  <si>
    <t xml:space="preserve">          пологові будинки</t>
  </si>
  <si>
    <t xml:space="preserve">          поліклініки і амбулаторії</t>
  </si>
  <si>
    <t xml:space="preserve">          загальні і спеціалізовані стоматологічні поліклініки</t>
  </si>
  <si>
    <t>Оплата праці</t>
  </si>
  <si>
    <t>Оплата комунальних послуг та енергоносіїв</t>
  </si>
  <si>
    <t>Медикаменти та перв'язувальні матеріали</t>
  </si>
  <si>
    <t>разн.</t>
  </si>
  <si>
    <t>Питома вага</t>
  </si>
  <si>
    <t>1</t>
  </si>
  <si>
    <t>Органи місцевого самоврядування</t>
  </si>
  <si>
    <t>Освіта</t>
  </si>
  <si>
    <t>Охорона здоров'я</t>
  </si>
  <si>
    <t>Соцзахист та забезпечення</t>
  </si>
  <si>
    <t xml:space="preserve">   Молодіжні програми</t>
  </si>
  <si>
    <t xml:space="preserve">   Інші видатки на соціальний захист населення</t>
  </si>
  <si>
    <t xml:space="preserve">   Інші видатки на соціальний захист ветеранів війни і праці</t>
  </si>
  <si>
    <t>Пільги, що надаються населенню  на оплату ЖКП і природного газу</t>
  </si>
  <si>
    <t xml:space="preserve">   Благоустрій</t>
  </si>
  <si>
    <t xml:space="preserve">   Комбінати комунальних підприємств та інші підприємства</t>
  </si>
  <si>
    <t>Культура і мистецтво</t>
  </si>
  <si>
    <t>Засоби масової інформації</t>
  </si>
  <si>
    <t>Фізкультура і спорт</t>
  </si>
  <si>
    <t xml:space="preserve">   автотранспортом</t>
  </si>
  <si>
    <t xml:space="preserve">   електротранспортом</t>
  </si>
  <si>
    <t xml:space="preserve">   залізничним транспортом</t>
  </si>
  <si>
    <t>Попередження та ліквідація надзвичайних ситуацій</t>
  </si>
  <si>
    <t>Видатки, не віднесені до основних груп</t>
  </si>
  <si>
    <t>Резервний фонд</t>
  </si>
  <si>
    <t>Разом видатків</t>
  </si>
  <si>
    <t>Всього видатків за функціональною класифікацією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</si>
  <si>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</si>
  <si>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</si>
  <si>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 xml:space="preserve">надання пільг  з послуг зв'язку та інших передбачених законодавством пільг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</si>
  <si>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</si>
  <si>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</si>
  <si>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Дорожнє господарство</t>
  </si>
  <si>
    <t>Власні кошти бюджетних установ</t>
  </si>
  <si>
    <t xml:space="preserve">   освіта</t>
  </si>
  <si>
    <t xml:space="preserve">   охорона здоров'я</t>
  </si>
  <si>
    <t xml:space="preserve">   соціальний захист</t>
  </si>
  <si>
    <t xml:space="preserve">   культура і мистецтво</t>
  </si>
  <si>
    <t xml:space="preserve">   фізкультура і спорт</t>
  </si>
  <si>
    <t xml:space="preserve">   капітальні вкладення</t>
  </si>
  <si>
    <t>у тому числі захищені статті загального фонду:</t>
  </si>
  <si>
    <t>зарплата з нарахуваннями</t>
  </si>
  <si>
    <t>медикаменти</t>
  </si>
  <si>
    <t>продукти харчування</t>
  </si>
  <si>
    <t>комунальні послуги та енергоносії</t>
  </si>
  <si>
    <t>Соціальний захист</t>
  </si>
  <si>
    <t>Фізична культура і спорт</t>
  </si>
  <si>
    <t xml:space="preserve">   Фінансова підтримка громадських організацій інвалідів</t>
  </si>
  <si>
    <t xml:space="preserve">   Телебачення i радiомовлення</t>
  </si>
  <si>
    <t xml:space="preserve">   Періодичні видання (газети, журнали)</t>
  </si>
  <si>
    <t xml:space="preserve">   Інші засоби масової інформації </t>
  </si>
  <si>
    <t>Транспорт, дорожнє господарство, з них:</t>
  </si>
  <si>
    <t xml:space="preserve">   Компенсаційні виплати за пільговий проїзд окремим категоріям громадян за рахунок субвенцій з ДБ, у т.ч.: </t>
  </si>
  <si>
    <t xml:space="preserve">   Інші заходи у сфері автомобільного транспорту</t>
  </si>
  <si>
    <t>Інші послуги, пов'язані з економічною діяльністю</t>
  </si>
  <si>
    <t xml:space="preserve">   житлово-комунальне господарство</t>
  </si>
  <si>
    <t xml:space="preserve">   розробка схем та проектних рішень масового застосування</t>
  </si>
  <si>
    <t xml:space="preserve">   внески у статутні фонди комунальних підприємств</t>
  </si>
  <si>
    <t xml:space="preserve">   цільові фонди, утворені органами місцевого самоврядування</t>
  </si>
  <si>
    <t xml:space="preserve">   інші (управління власності)</t>
  </si>
  <si>
    <t>Відхилення</t>
  </si>
  <si>
    <t>План на січень - вересень</t>
  </si>
  <si>
    <t>Інші видатки на утримання закладів освіти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</si>
  <si>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</si>
  <si>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</si>
  <si>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</si>
  <si>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Допомоги дітям-сиротам та дітям, позбавленим батьківського піклування</t>
  </si>
  <si>
    <t>Інші видатки на утримання закладів охорони здоров"я</t>
  </si>
  <si>
    <t>Придбання предметів, матеріалів, обладнання та інвентаря</t>
  </si>
  <si>
    <t xml:space="preserve"> "ЖИТЛОВО-КОМУНАЛЬНЕ ГОСПОДАРСТВО" </t>
  </si>
  <si>
    <t>Всього</t>
  </si>
  <si>
    <t>обслуговування мереж зовнишнього освітлення</t>
  </si>
  <si>
    <t>Оплата праці працівників бюджетних установ з нарахуванням на заробітну плату</t>
  </si>
  <si>
    <t>з них: бібліотеки</t>
  </si>
  <si>
    <t xml:space="preserve">музеї </t>
  </si>
  <si>
    <t xml:space="preserve">школи естетичного виховання </t>
  </si>
  <si>
    <t>Оплата послуг комунальних та енергоносіїв</t>
  </si>
  <si>
    <t>Всього видатків</t>
  </si>
  <si>
    <t>Оплата праці працівників бюджетних установ</t>
  </si>
  <si>
    <t>Інші видатки, з них:</t>
  </si>
  <si>
    <t>Предмети, матеріали, обладнання та інвентар, у тому числі м'який інвентар та обмундирування</t>
  </si>
  <si>
    <t>Оплата комунальних послуг та енергоносіїв, з них:</t>
  </si>
  <si>
    <t>Оплата теплопостачання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</si>
  <si>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</si>
  <si>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</si>
  <si>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</si>
  <si>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КФК</t>
  </si>
  <si>
    <t xml:space="preserve">Відхилення </t>
  </si>
  <si>
    <t>Виконавчий комітет міської ради</t>
  </si>
  <si>
    <t>090412</t>
  </si>
  <si>
    <t>Інші видатки на соцзахист населення</t>
  </si>
  <si>
    <t>Виплата пенсій і допомог (пансіони почесного громадянина)</t>
  </si>
  <si>
    <t>Інші поточні трансферти населенню</t>
  </si>
  <si>
    <t xml:space="preserve">допомога малозабезпеченим громадянам міста </t>
  </si>
  <si>
    <t xml:space="preserve">допомога на поховання </t>
  </si>
  <si>
    <t>грошова допомога людям похилого віку, яким виповнилося 100 і більше років</t>
  </si>
  <si>
    <t>допомога вдовам чорнобильців</t>
  </si>
  <si>
    <t>допомога інвалідам</t>
  </si>
  <si>
    <t>090416</t>
  </si>
  <si>
    <t>Допомога ветеранам війни до свят</t>
  </si>
  <si>
    <t>091209</t>
  </si>
  <si>
    <t>Фінансова підтримка громадським організаціям інвалідів та ветеранів</t>
  </si>
  <si>
    <t>Кіровоградська міська організація ветеранів України</t>
  </si>
  <si>
    <t>Спілка незрячих Кіровоградського УВП УТОС</t>
  </si>
  <si>
    <t>Міська організація "Союз Чорнобиль"</t>
  </si>
  <si>
    <t xml:space="preserve">Міська організація політв'язнів та репресованих </t>
  </si>
  <si>
    <t>Міська організація ветеранів Афганістану</t>
  </si>
  <si>
    <t xml:space="preserve">Спілка учасників бойових дій та ВВС </t>
  </si>
  <si>
    <t>Міське товариство інвалідів ВВВ та інших воєн</t>
  </si>
  <si>
    <t>Міська оганізація інвалідів "Сила духу"</t>
  </si>
  <si>
    <t>Міська організація всеукраїнського об'єднання ветеранів</t>
  </si>
  <si>
    <t>Міська організація ветеранів фізкультури, спорту і війни</t>
  </si>
  <si>
    <t xml:space="preserve">Управління економіки </t>
  </si>
  <si>
    <t>Громадські роботи</t>
  </si>
  <si>
    <t>Управління розвитку транспорту та зв"язку</t>
  </si>
  <si>
    <t>Пільги інвалідам І та ІІ груп по зору на послуги зв"язку</t>
  </si>
  <si>
    <t>Управління по сприянню розвитку торгівлі та побутового обслуговування населення</t>
  </si>
  <si>
    <t>Надання послуг пільговим категоріям громадян</t>
  </si>
  <si>
    <t>Головне управління житлово-комунального господарства</t>
  </si>
  <si>
    <t>091207</t>
  </si>
  <si>
    <t xml:space="preserve">Пільги інвалідам І та ІІ груп по зору та членам сімей війсковослужбовців, що загинули в республіці Афганістан на оплату житлово-комунальних послуг </t>
  </si>
  <si>
    <t>Відділ сім"ї та молоді</t>
  </si>
  <si>
    <t>091101</t>
  </si>
  <si>
    <t>091102</t>
  </si>
  <si>
    <t xml:space="preserve">Програми і заходи центрів соціальних служб для сім"ї,  дітей та молоді </t>
  </si>
  <si>
    <t>091103</t>
  </si>
  <si>
    <t>Програми і заходи у справах молоді</t>
  </si>
  <si>
    <t>091105</t>
  </si>
  <si>
    <t>Утримання клубів підлітків за місцем проживання</t>
  </si>
  <si>
    <t>090700</t>
  </si>
  <si>
    <t>091106</t>
  </si>
  <si>
    <t>Інші видатки (стипендії  міського голови)</t>
  </si>
  <si>
    <t>091107</t>
  </si>
  <si>
    <t>Програми і заходи у справах сім"ї</t>
  </si>
  <si>
    <t>091108</t>
  </si>
  <si>
    <t xml:space="preserve">Служба у справах дітей </t>
  </si>
  <si>
    <t>Інші програми соцзахисту дітей</t>
  </si>
  <si>
    <t>Разом видатки по КФК 090000 "Соціальний захист та соціальне забезпечення"</t>
  </si>
  <si>
    <t>інші</t>
  </si>
  <si>
    <t>оплата праці</t>
  </si>
  <si>
    <t>відрядж</t>
  </si>
  <si>
    <t>комун</t>
  </si>
  <si>
    <t>Інші видатки по утриманню установ</t>
  </si>
  <si>
    <t>Проведення культурно-масових заходів</t>
  </si>
  <si>
    <t xml:space="preserve">   в т. ч.: апарат управління</t>
  </si>
  <si>
    <t xml:space="preserve">   інша діяльність у сфері охорони навколишнього природного середовища</t>
  </si>
  <si>
    <t>Будівництво, реконструкцію, ремонт та утримання доріг комунальної власності</t>
  </si>
  <si>
    <t>Будівництво, реконструкцію, ремонт та утримання доріг комунальної власності с.Новому</t>
  </si>
  <si>
    <t>Разом видатків по спеціальному фонду</t>
  </si>
  <si>
    <t>Всього видатків по загальному та спеціальному фондах</t>
  </si>
  <si>
    <t>Допомоги</t>
  </si>
  <si>
    <t xml:space="preserve">Оздоровлення дітей </t>
  </si>
  <si>
    <t>КФК 090000  "Соціальний захист та соціальне забезпечення"</t>
  </si>
  <si>
    <t>Утримання центру соціальних служб для сім"ї, дітей та молоді</t>
  </si>
  <si>
    <t>Благоустрій міста, з них</t>
  </si>
  <si>
    <t>Фінансова допомога</t>
  </si>
  <si>
    <t>районні у місті бюджети</t>
  </si>
  <si>
    <t>с.Нове</t>
  </si>
  <si>
    <t>поточний ремонт  та утримання зелених насаджень, парків</t>
  </si>
  <si>
    <t>Фінансова допомога комунальним підприємствам</t>
  </si>
  <si>
    <t>1131+1134</t>
  </si>
  <si>
    <t>в т.ч. за рахунок субвенції з обласного бюджету на утримання СШМД</t>
  </si>
  <si>
    <t xml:space="preserve">   Центр соціальних служб для сім"ї, дітей та молоді</t>
  </si>
  <si>
    <t>Інші установи та заклади</t>
  </si>
  <si>
    <t>Дотації та субвенції районним та селищному бюджетам</t>
  </si>
  <si>
    <t>Трансферти районним у місті бюджетам за рахунок субвенцій з державного бюджету на:</t>
  </si>
  <si>
    <t>Разом видатків загального фонду з субвенціями з державного бюджету</t>
  </si>
  <si>
    <t xml:space="preserve">   ремонт доріг</t>
  </si>
  <si>
    <t xml:space="preserve">   інші субвенції (районам соц.таксі)</t>
  </si>
  <si>
    <t>План на рік з ура-хуванням змін</t>
  </si>
  <si>
    <t>% до річного плану</t>
  </si>
  <si>
    <t>Утримання соціального гуртожитку (за рахунок додаткової дотації з обл. бюджету)</t>
  </si>
  <si>
    <t>Заходи з оздоровлення та відпочинку дітей</t>
  </si>
  <si>
    <t>91204</t>
  </si>
  <si>
    <t>Інші установи</t>
  </si>
  <si>
    <t>090802</t>
  </si>
  <si>
    <t xml:space="preserve">Управління освіти </t>
  </si>
  <si>
    <t>утримання в чистоті доріг, ліквідація сміттєзвалищ, вивіз сміття по місту</t>
  </si>
  <si>
    <t>погашення кредиторської заборгованості</t>
  </si>
  <si>
    <t>Заходи по проведенню навчально-тренувальних зборів та змагань</t>
  </si>
  <si>
    <t xml:space="preserve">   в т.ч. за рахунок ДД з обласного бюджету</t>
  </si>
  <si>
    <t>Компенсац. виплати за пільговий проїзд автотранспортом (дачі)</t>
  </si>
  <si>
    <t>Сільське господарство</t>
  </si>
  <si>
    <t>Інші видатки, у т.ч.</t>
  </si>
  <si>
    <t>за рахунок субвенції з ДБ на фінансування адмінпослуг</t>
  </si>
  <si>
    <t xml:space="preserve">Інші субвенції </t>
  </si>
  <si>
    <t xml:space="preserve">   інвестиційні проекти (співфінансування)</t>
  </si>
  <si>
    <t xml:space="preserve">   інші видатки (в т.ч. комп"ютеризація виконавчих органів)</t>
  </si>
  <si>
    <t>субвенція іншим бюджетам на виконання інвестиційних проектів</t>
  </si>
  <si>
    <t>Видатки за рахунок субвенцій з державного та обласного бюджетів на:</t>
  </si>
  <si>
    <t>Благоустрій міста (з ОБ)</t>
  </si>
  <si>
    <t>реалізацію проекту "Здорова молодь-здорове селище"</t>
  </si>
  <si>
    <t>План на січень-червень</t>
  </si>
  <si>
    <t>Факт за січень-червень</t>
  </si>
  <si>
    <t>2014 рік</t>
  </si>
  <si>
    <t>Розпис на Iпівріччя 2014 року з урахуванням внесених змін</t>
  </si>
  <si>
    <t xml:space="preserve">Виконання за                       I півріччя 2014 року               </t>
  </si>
  <si>
    <t>Розпис на                                                    I півріччя 2014 року з урахуванням внесених змін</t>
  </si>
  <si>
    <t>Виконання за                   I півріччя 2014 року</t>
  </si>
  <si>
    <t>Розпис на  I півріччя 2014 року  з урахуванням внесених змін</t>
  </si>
  <si>
    <t xml:space="preserve">Виконання за                      I півріччя 2014 року </t>
  </si>
  <si>
    <t xml:space="preserve">Виконання за                        I півріччя 2014 року </t>
  </si>
  <si>
    <t xml:space="preserve">до плану на I півріччя 2014 року </t>
  </si>
  <si>
    <t>до плану на січень-червень 2014 р.</t>
  </si>
  <si>
    <t>План на  I півріччя 2014 року</t>
  </si>
  <si>
    <t>Управління з питань надзвич.ситуацій та цивільного захисту населення</t>
  </si>
  <si>
    <t>за рах.субв. з обл.б-ту на організ.життєзабезп. сімей військовослужб.,  евакуйов.з терит.Автон. Республіки Крим та м. Севастополя</t>
  </si>
  <si>
    <t>Відділ фізичної культури та спорту</t>
  </si>
  <si>
    <t>на оздоровлення дітей військовослужбовців, які виконують свої обов"язки на території Луганської та Донецької областей</t>
  </si>
  <si>
    <t>Видатки міського бюджету міста Кіровограда за І півріччя 2014 року</t>
  </si>
  <si>
    <t>Факт за І півріччя 2013 року</t>
  </si>
  <si>
    <t>до плану січня-червня 2014 року</t>
  </si>
  <si>
    <t>% росту до факту відповідного періоду 2013 р.</t>
  </si>
  <si>
    <t>План на рік</t>
  </si>
  <si>
    <t>Факт за І півріччя</t>
  </si>
  <si>
    <t>відхилення</t>
  </si>
  <si>
    <t>в т.ч. на збереження середньої зарплати за рах. субвенції з ДБ</t>
  </si>
  <si>
    <t>в тому числі виплати по статті 57 ЗУ "Про освіту" за рахунок субвенції з державного бюджету</t>
  </si>
  <si>
    <t>в т.ч. за рахунок субвенцій з обласного бюджету на працевлашт. молоді та оздоровлення дітей</t>
  </si>
  <si>
    <r>
      <t xml:space="preserve">   Соціальний гуртожиток (</t>
    </r>
    <r>
      <rPr>
        <i/>
        <sz val="11"/>
        <rFont val="Times New Roman Cyr"/>
        <family val="0"/>
      </rPr>
      <t>за рахунок ДД з ОБ)</t>
    </r>
  </si>
  <si>
    <t xml:space="preserve">   в т.ч. за рахунок субвенції з обласного бюджету</t>
  </si>
  <si>
    <t>Витрати на поховання учасників бойових дій</t>
  </si>
  <si>
    <t xml:space="preserve">   Капітальний ремонт житлового фонду</t>
  </si>
  <si>
    <t xml:space="preserve">   Дотація житлово-комунальному господарству</t>
  </si>
  <si>
    <t xml:space="preserve">   Видатки на утримання об'єктів соціальної сфери та підприємств, що передаються до комунальної  власності</t>
  </si>
  <si>
    <t xml:space="preserve">   Теплові мережі</t>
  </si>
  <si>
    <t xml:space="preserve">   Водопровідно-каналізаційне господарство</t>
  </si>
  <si>
    <t xml:space="preserve">   Видатки на впровадження засобів обліку витрат та регулювання споживання води, теплоенергії </t>
  </si>
  <si>
    <t>Погашення заборгованості з різниці в тарифах на теплову енергію, послуги з централізованого постачання та</t>
  </si>
  <si>
    <t xml:space="preserve">   телебачення</t>
  </si>
  <si>
    <r>
      <t>Сільське господарство</t>
    </r>
    <r>
      <rPr>
        <sz val="11"/>
        <rFont val="Times New Roman Cyr"/>
        <family val="0"/>
      </rPr>
      <t xml:space="preserve"> (землеустрій)</t>
    </r>
  </si>
  <si>
    <t xml:space="preserve">   Інші заходи у сфері електротранспорту </t>
  </si>
  <si>
    <t xml:space="preserve">   Видатки на проведення робіт, пов"язаних із будівництвом, ремонтом та утриманням автодоріг</t>
  </si>
  <si>
    <t>Субвенція з міського бюджету державному бюджету на виконання програм соціально-економічного та культурного розвитку регіонів</t>
  </si>
  <si>
    <t>Проведення виборів місцевих рад</t>
  </si>
  <si>
    <t xml:space="preserve">   підтримка правоохороних органів   </t>
  </si>
  <si>
    <t xml:space="preserve">   асоціація міст України</t>
  </si>
  <si>
    <t xml:space="preserve">   утримання добровільної народної дружини</t>
  </si>
  <si>
    <t xml:space="preserve">    депутатська діяльність</t>
  </si>
  <si>
    <t xml:space="preserve">    програма соцадаптації осіб, звільнених з місць позбавл. волі</t>
  </si>
  <si>
    <t xml:space="preserve">    фінансове забезпечення відзначення визначних подій</t>
  </si>
  <si>
    <t xml:space="preserve">     комп"ютеризація</t>
  </si>
  <si>
    <t xml:space="preserve">    програма підготовки, перепідг. та підвищ. кваліфікації</t>
  </si>
  <si>
    <t xml:space="preserve">    правова освіта населення м.Кіровограда</t>
  </si>
  <si>
    <t xml:space="preserve">   розвиток архівної справи</t>
  </si>
  <si>
    <t xml:space="preserve">   фінансове забезпечення квартальних комітетів</t>
  </si>
  <si>
    <t>Видатки на поступове введення ЄТС</t>
  </si>
  <si>
    <t>Дотація вирівнювання бюджетам нижчого рівня</t>
  </si>
  <si>
    <t>Додаткова дотація з державного бюджету місцевим бюджетам на вирівнювання фінансової забезпеченості</t>
  </si>
  <si>
    <t>Додаткова дотація з ДБ на забезпечення видатків на оплату праці</t>
  </si>
  <si>
    <t>Кошти, що передаються із загального фонду до бюджету розвитку</t>
  </si>
  <si>
    <t xml:space="preserve">Субвенція з обласного  бюджету </t>
  </si>
  <si>
    <t>Видатки за рахунок субвенції з державного бюджету на</t>
  </si>
  <si>
    <t>надання центрами соцслужб для сім'ї, дітей та молоді соцпослуг ін'єкційним споживачам наркотиків та членам їх сімей</t>
  </si>
  <si>
    <t>проведення виборів депутатів Верховної Ради АРК, місцевих рад та сільських, селищних, міських голів</t>
  </si>
  <si>
    <t>Додаткові виплати населенню на покриття витрат на оплату житлово-комунальних послуг</t>
  </si>
  <si>
    <t>Компенсаційні вилати на пільговий проїзд окремим категоріям громадян</t>
  </si>
  <si>
    <t>інші заходи у сфері електротранспорту (на придбання вагонів для комунального електротранспорту)</t>
  </si>
  <si>
    <t>Кошти, що передаються із загального фонду бюджету до бюджету розвитку (спеціального фонду)</t>
  </si>
  <si>
    <t>інші пільги ветеранм війни, праці, реабілітованим громадянам, які стали інвалідами внаслідок репресій або є пенсіонерами (на капітальний ремонт будинків інвалідів)</t>
  </si>
  <si>
    <t xml:space="preserve"> на збереження середньої заробітної плати на період працевлаштування посадових осіб місцевого самоврядування з числа депутатів відповідних рад</t>
  </si>
  <si>
    <t>проведення вибррів депутатів Верховної Ради АРК, місцевих рад та сільських, селищних, міських голів</t>
  </si>
  <si>
    <t>Трансферти районним та селищному у місті бюджетам за рахунок субвенцій з обласного бюджету</t>
  </si>
  <si>
    <t>на фінансування Програм - переможців Всеукраїнського конкурсу проектів та програм розвитку місцевого самоврядування</t>
  </si>
  <si>
    <r>
      <t xml:space="preserve">Бюджет розвитку, </t>
    </r>
    <r>
      <rPr>
        <sz val="11"/>
        <rFont val="Times New Roman Cyr"/>
        <family val="0"/>
      </rPr>
      <t>у тому числі</t>
    </r>
  </si>
  <si>
    <t xml:space="preserve">   апарат управління</t>
  </si>
  <si>
    <t xml:space="preserve">    засоби масової інформації</t>
  </si>
  <si>
    <t xml:space="preserve">   збереження пам"яток архітектури</t>
  </si>
  <si>
    <t xml:space="preserve">   видатки на запобігання назвичайних ситуацій</t>
  </si>
  <si>
    <t xml:space="preserve">   видатки з мобілізаційної підготовки</t>
  </si>
  <si>
    <t xml:space="preserve">   субвенція  обласному бюджету на виконання інвестиційних проектів</t>
  </si>
  <si>
    <t xml:space="preserve">    інші субвенції  (районам на соціальні заходи)</t>
  </si>
  <si>
    <r>
      <t xml:space="preserve">Житлово-комунальне господарство </t>
    </r>
    <r>
      <rPr>
        <sz val="11"/>
        <rFont val="Times New Roman Cyr"/>
        <family val="0"/>
      </rPr>
      <t>(погашення заборгованості минулих років з різниці в тарифах за рахунок субвенції з ДБ)</t>
    </r>
  </si>
  <si>
    <r>
      <t xml:space="preserve">Погашення заборованості в різниці в тарифах </t>
    </r>
    <r>
      <rPr>
        <sz val="11"/>
        <rFont val="Times New Roman Cyr"/>
        <family val="0"/>
      </rPr>
      <t>(за рахунок субвенції з державного бюджету)</t>
    </r>
  </si>
  <si>
    <t xml:space="preserve">Соціальний захист (інші пільги ветеранам війни) </t>
  </si>
  <si>
    <t>Утримання центрів соціальних служб</t>
  </si>
  <si>
    <t>Заходи щодо соціально-економічного розвитку окремих територій</t>
  </si>
  <si>
    <t>Інші субвенції перемозці конкурса</t>
  </si>
  <si>
    <t>Видатки на фінансування заходів з реформування системи надання адмін. послуг</t>
  </si>
  <si>
    <t>Погашення заборгованості з різниці в тарифах на теплову енергію</t>
  </si>
  <si>
    <t>Фінансування ремонту приміщень управління праці та соцзахисту виконавчих органів районних у містах рад (Кіровський район)</t>
  </si>
  <si>
    <t>погашення зобов'язань держави за знеціненими заощадженнями громадян в установах Ощадного банку</t>
  </si>
  <si>
    <t>надання пільг та житлових субсидій на оплату енергоносіїв та ЖКП</t>
  </si>
  <si>
    <t>впровадження системи відеоспостереження для охорони громадського порядку</t>
  </si>
  <si>
    <t>Перевищення доходів над видатками</t>
  </si>
  <si>
    <t>Дефіцит (-), профіцит (+)</t>
  </si>
  <si>
    <t>зміна залишків</t>
  </si>
  <si>
    <t>Залишок на початок року</t>
  </si>
  <si>
    <t>Залишок на кінець року</t>
  </si>
  <si>
    <t xml:space="preserve">- зміни залишків коштів </t>
  </si>
  <si>
    <t>фінансування за рахунок коштів ЄКР (позичка)</t>
  </si>
  <si>
    <t xml:space="preserve">кошти передані до спеціального фонду </t>
  </si>
  <si>
    <t>кошти передані з загального фонду</t>
  </si>
  <si>
    <t xml:space="preserve">          центри первинної допомоги</t>
  </si>
  <si>
    <r>
      <t>Соціальне забезпечення (</t>
    </r>
    <r>
      <rPr>
        <sz val="10"/>
        <rFont val="Times New Roman"/>
        <family val="1"/>
      </rPr>
      <t>виплата пенсій працівникам галузі, пільгові та безкоштовні рецепти</t>
    </r>
    <r>
      <rPr>
        <b/>
        <sz val="10"/>
        <rFont val="Times New Roman"/>
        <family val="1"/>
      </rPr>
      <t>)</t>
    </r>
  </si>
  <si>
    <t>соціальне забезпечення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</si>
</sst>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0.0"/>
    <numFmt numFmtId="197" formatCode="#,##0&quot;р.&quot;"/>
    <numFmt numFmtId="198" formatCode="#,##0.0"/>
    <numFmt numFmtId="199" formatCode="0.000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\ _г_р_н_._-;\-* #,##0.0\ _г_р_н_._-;_-* &quot;-&quot;?\ _г_р_н_._-;_-@_-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[$-FC19]d\ mmmm\ yyyy\ &quot;г.&quot;"/>
  </numFmts>
  <fonts count="148">
    <font>
      <sz val="10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9"/>
      <name val="Times New Roman Cyr"/>
      <family val="1"/>
    </font>
    <font>
      <sz val="11"/>
      <color indexed="9"/>
      <name val="Times New Roman Cyr"/>
      <family val="1"/>
    </font>
    <font>
      <sz val="12"/>
      <color indexed="9"/>
      <name val="Times New Roman Cyr"/>
      <family val="1"/>
    </font>
    <font>
      <sz val="10"/>
      <color indexed="9"/>
      <name val="Times New Roman Cyr"/>
      <family val="1"/>
    </font>
    <font>
      <sz val="10"/>
      <color indexed="9"/>
      <name val="Arial Cyr"/>
      <family val="0"/>
    </font>
    <font>
      <sz val="14"/>
      <color indexed="9"/>
      <name val="Times New Roman Cyr"/>
      <family val="1"/>
    </font>
    <font>
      <sz val="12"/>
      <color indexed="9"/>
      <name val="Arial Cyr"/>
      <family val="0"/>
    </font>
    <font>
      <b/>
      <sz val="14"/>
      <color indexed="9"/>
      <name val="Times New Roman Cyr"/>
      <family val="1"/>
    </font>
    <font>
      <i/>
      <sz val="12"/>
      <color indexed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Times New Roman Cyr"/>
      <family val="0"/>
    </font>
    <font>
      <i/>
      <sz val="11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20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0.5"/>
      <name val="Times New Roman"/>
      <family val="1"/>
    </font>
    <font>
      <i/>
      <sz val="13"/>
      <name val="Times New Roman"/>
      <family val="1"/>
    </font>
    <font>
      <sz val="17.75"/>
      <color indexed="8"/>
      <name val="Arial Cyr"/>
      <family val="0"/>
    </font>
    <font>
      <sz val="3.5"/>
      <color indexed="8"/>
      <name val="Arial Cyr"/>
      <family val="0"/>
    </font>
    <font>
      <b/>
      <sz val="2"/>
      <color indexed="8"/>
      <name val="Times New Roman Cyr"/>
      <family val="0"/>
    </font>
    <font>
      <sz val="16"/>
      <color indexed="8"/>
      <name val="Arial Cyr"/>
      <family val="0"/>
    </font>
    <font>
      <sz val="16.5"/>
      <color indexed="8"/>
      <name val="Arial Cyr"/>
      <family val="0"/>
    </font>
    <font>
      <sz val="17"/>
      <color indexed="8"/>
      <name val="Arial Cyr"/>
      <family val="0"/>
    </font>
    <font>
      <sz val="15.75"/>
      <color indexed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 Cyr"/>
      <family val="0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9"/>
      <name val="Times New Roman"/>
      <family val="1"/>
    </font>
    <font>
      <sz val="5"/>
      <color indexed="9"/>
      <name val="Times New Roman"/>
      <family val="1"/>
    </font>
    <font>
      <sz val="9"/>
      <color indexed="9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0"/>
      <color indexed="10"/>
      <name val="Arial Cyr"/>
      <family val="0"/>
    </font>
    <font>
      <sz val="8"/>
      <color indexed="9"/>
      <name val="Times New Roman"/>
      <family val="1"/>
    </font>
    <font>
      <sz val="11"/>
      <color indexed="60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Calibri"/>
      <family val="2"/>
    </font>
    <font>
      <b/>
      <sz val="14"/>
      <color indexed="18"/>
      <name val="Times New Roman"/>
      <family val="1"/>
    </font>
    <font>
      <b/>
      <sz val="11.75"/>
      <color indexed="8"/>
      <name val="Times New Roman"/>
      <family val="1"/>
    </font>
    <font>
      <sz val="14"/>
      <color indexed="8"/>
      <name val="Tahoma"/>
      <family val="2"/>
    </font>
    <font>
      <b/>
      <sz val="1.5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.2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2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.7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sz val="5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rgb="FFFF0000"/>
      <name val="Times New Roman Cyr"/>
      <family val="1"/>
    </font>
    <font>
      <sz val="10"/>
      <color rgb="FFFF0000"/>
      <name val="Times New Roman"/>
      <family val="1"/>
    </font>
    <font>
      <b/>
      <sz val="12"/>
      <color rgb="FFFF0000"/>
      <name val="Times New Roman Cyr"/>
      <family val="1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sz val="11"/>
      <color rgb="FFC00000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0"/>
      <name val="Times New Roman Cyr"/>
      <family val="1"/>
    </font>
    <font>
      <sz val="12"/>
      <color theme="0"/>
      <name val="Times New Roman Cyr"/>
      <family val="1"/>
    </font>
    <font>
      <sz val="10"/>
      <color theme="0"/>
      <name val="Times New Roman"/>
      <family val="1"/>
    </font>
    <font>
      <b/>
      <sz val="12"/>
      <color theme="0"/>
      <name val="Times New Roman Cyr"/>
      <family val="1"/>
    </font>
    <font>
      <sz val="10"/>
      <color theme="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5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Alignment="1">
      <alignment/>
    </xf>
    <xf numFmtId="196" fontId="4" fillId="0" borderId="10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96" fontId="4" fillId="0" borderId="12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 wrapText="1"/>
    </xf>
    <xf numFmtId="196" fontId="4" fillId="0" borderId="14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96" fontId="5" fillId="0" borderId="12" xfId="0" applyNumberFormat="1" applyFont="1" applyBorder="1" applyAlignment="1">
      <alignment horizontal="center" vertical="center"/>
    </xf>
    <xf numFmtId="196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96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 wrapText="1"/>
    </xf>
    <xf numFmtId="49" fontId="7" fillId="0" borderId="2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96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 wrapText="1"/>
    </xf>
    <xf numFmtId="196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1" fontId="19" fillId="0" borderId="0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196" fontId="5" fillId="0" borderId="18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7" fillId="0" borderId="25" xfId="0" applyNumberFormat="1" applyFont="1" applyBorder="1" applyAlignment="1">
      <alignment vertical="center" wrapText="1"/>
    </xf>
    <xf numFmtId="196" fontId="5" fillId="0" borderId="23" xfId="0" applyNumberFormat="1" applyFont="1" applyBorder="1" applyAlignment="1">
      <alignment horizontal="center" vertical="center"/>
    </xf>
    <xf numFmtId="196" fontId="5" fillId="0" borderId="22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2" fillId="0" borderId="28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96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96" fontId="21" fillId="0" borderId="11" xfId="0" applyNumberFormat="1" applyFont="1" applyBorder="1" applyAlignment="1">
      <alignment horizontal="center" vertical="center" wrapText="1"/>
    </xf>
    <xf numFmtId="196" fontId="21" fillId="0" borderId="0" xfId="0" applyNumberFormat="1" applyFont="1" applyBorder="1" applyAlignment="1">
      <alignment horizontal="center" vertical="center" wrapText="1"/>
    </xf>
    <xf numFmtId="196" fontId="20" fillId="0" borderId="11" xfId="0" applyNumberFormat="1" applyFont="1" applyBorder="1" applyAlignment="1">
      <alignment horizontal="center" vertical="center" wrapText="1"/>
    </xf>
    <xf numFmtId="196" fontId="24" fillId="0" borderId="0" xfId="0" applyNumberFormat="1" applyFont="1" applyBorder="1" applyAlignment="1">
      <alignment horizontal="center" vertical="center" wrapText="1"/>
    </xf>
    <xf numFmtId="196" fontId="20" fillId="0" borderId="0" xfId="0" applyNumberFormat="1" applyFont="1" applyBorder="1" applyAlignment="1">
      <alignment horizontal="center" vertical="center" wrapText="1"/>
    </xf>
    <xf numFmtId="196" fontId="26" fillId="0" borderId="0" xfId="0" applyNumberFormat="1" applyFont="1" applyBorder="1" applyAlignment="1">
      <alignment horizontal="center" vertical="center" wrapText="1"/>
    </xf>
    <xf numFmtId="196" fontId="29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Border="1" applyAlignment="1">
      <alignment horizontal="center" vertical="center" wrapText="1"/>
    </xf>
    <xf numFmtId="196" fontId="28" fillId="0" borderId="0" xfId="0" applyNumberFormat="1" applyFont="1" applyAlignment="1">
      <alignment horizontal="center" vertical="center" wrapText="1"/>
    </xf>
    <xf numFmtId="196" fontId="21" fillId="0" borderId="11" xfId="0" applyNumberFormat="1" applyFont="1" applyFill="1" applyBorder="1" applyAlignment="1">
      <alignment horizontal="center" vertical="center" wrapText="1"/>
    </xf>
    <xf numFmtId="196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200" fontId="24" fillId="0" borderId="0" xfId="0" applyNumberFormat="1" applyFont="1" applyBorder="1" applyAlignment="1">
      <alignment horizontal="center" vertical="center" wrapText="1"/>
    </xf>
    <xf numFmtId="200" fontId="21" fillId="0" borderId="12" xfId="0" applyNumberFormat="1" applyFont="1" applyBorder="1" applyAlignment="1">
      <alignment horizontal="center" vertical="center" wrapText="1"/>
    </xf>
    <xf numFmtId="200" fontId="20" fillId="0" borderId="12" xfId="0" applyNumberFormat="1" applyFont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left" vertical="center" wrapText="1"/>
    </xf>
    <xf numFmtId="196" fontId="21" fillId="33" borderId="16" xfId="0" applyNumberFormat="1" applyFont="1" applyFill="1" applyBorder="1" applyAlignment="1">
      <alignment horizontal="center" vertical="center" wrapText="1"/>
    </xf>
    <xf numFmtId="200" fontId="21" fillId="33" borderId="17" xfId="0" applyNumberFormat="1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left" vertical="center" wrapText="1"/>
    </xf>
    <xf numFmtId="196" fontId="30" fillId="34" borderId="16" xfId="0" applyNumberFormat="1" applyFont="1" applyFill="1" applyBorder="1" applyAlignment="1">
      <alignment horizontal="center" vertical="center" wrapText="1"/>
    </xf>
    <xf numFmtId="200" fontId="30" fillId="34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0" fillId="34" borderId="20" xfId="0" applyFont="1" applyFill="1" applyBorder="1" applyAlignment="1">
      <alignment horizontal="center" vertical="center" wrapText="1"/>
    </xf>
    <xf numFmtId="49" fontId="30" fillId="34" borderId="16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49" fontId="20" fillId="0" borderId="31" xfId="0" applyNumberFormat="1" applyFont="1" applyBorder="1" applyAlignment="1">
      <alignment wrapText="1"/>
    </xf>
    <xf numFmtId="198" fontId="20" fillId="0" borderId="18" xfId="0" applyNumberFormat="1" applyFont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196" fontId="21" fillId="0" borderId="2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196" fontId="20" fillId="0" borderId="26" xfId="0" applyNumberFormat="1" applyFont="1" applyFill="1" applyBorder="1" applyAlignment="1">
      <alignment horizontal="center" vertical="center" wrapText="1"/>
    </xf>
    <xf numFmtId="196" fontId="20" fillId="0" borderId="11" xfId="0" applyNumberFormat="1" applyFont="1" applyFill="1" applyBorder="1" applyAlignment="1">
      <alignment horizontal="center" vertical="center" wrapText="1"/>
    </xf>
    <xf numFmtId="49" fontId="21" fillId="35" borderId="25" xfId="0" applyNumberFormat="1" applyFont="1" applyFill="1" applyBorder="1" applyAlignment="1">
      <alignment horizontal="center" vertical="center" wrapText="1"/>
    </xf>
    <xf numFmtId="49" fontId="21" fillId="35" borderId="23" xfId="0" applyNumberFormat="1" applyFont="1" applyFill="1" applyBorder="1" applyAlignment="1">
      <alignment horizontal="center" vertical="center" wrapText="1"/>
    </xf>
    <xf numFmtId="49" fontId="21" fillId="35" borderId="22" xfId="0" applyNumberFormat="1" applyFont="1" applyFill="1" applyBorder="1" applyAlignment="1">
      <alignment horizontal="center" vertical="center" wrapText="1"/>
    </xf>
    <xf numFmtId="49" fontId="21" fillId="0" borderId="31" xfId="0" applyNumberFormat="1" applyFont="1" applyBorder="1" applyAlignment="1">
      <alignment wrapText="1"/>
    </xf>
    <xf numFmtId="198" fontId="21" fillId="0" borderId="21" xfId="0" applyNumberFormat="1" applyFont="1" applyBorder="1" applyAlignment="1">
      <alignment horizontal="center" vertical="center"/>
    </xf>
    <xf numFmtId="198" fontId="21" fillId="0" borderId="18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wrapText="1"/>
    </xf>
    <xf numFmtId="198" fontId="21" fillId="0" borderId="13" xfId="0" applyNumberFormat="1" applyFont="1" applyBorder="1" applyAlignment="1">
      <alignment horizontal="center" vertical="center"/>
    </xf>
    <xf numFmtId="198" fontId="21" fillId="0" borderId="11" xfId="0" applyNumberFormat="1" applyFont="1" applyBorder="1" applyAlignment="1">
      <alignment horizontal="center" vertical="center"/>
    </xf>
    <xf numFmtId="198" fontId="21" fillId="0" borderId="12" xfId="0" applyNumberFormat="1" applyFont="1" applyBorder="1" applyAlignment="1">
      <alignment horizontal="center" vertical="center"/>
    </xf>
    <xf numFmtId="198" fontId="21" fillId="35" borderId="20" xfId="0" applyNumberFormat="1" applyFont="1" applyFill="1" applyBorder="1" applyAlignment="1">
      <alignment horizontal="center" vertical="center"/>
    </xf>
    <xf numFmtId="49" fontId="21" fillId="35" borderId="33" xfId="0" applyNumberFormat="1" applyFont="1" applyFill="1" applyBorder="1" applyAlignment="1">
      <alignment vertical="center" wrapText="1"/>
    </xf>
    <xf numFmtId="200" fontId="21" fillId="0" borderId="34" xfId="0" applyNumberFormat="1" applyFont="1" applyBorder="1" applyAlignment="1">
      <alignment horizontal="center" vertical="center"/>
    </xf>
    <xf numFmtId="200" fontId="21" fillId="35" borderId="35" xfId="0" applyNumberFormat="1" applyFont="1" applyFill="1" applyBorder="1" applyAlignment="1">
      <alignment horizontal="center" vertical="center"/>
    </xf>
    <xf numFmtId="198" fontId="20" fillId="0" borderId="21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1" fillId="0" borderId="15" xfId="0" applyNumberFormat="1" applyFont="1" applyBorder="1" applyAlignment="1">
      <alignment horizontal="center" vertical="center"/>
    </xf>
    <xf numFmtId="198" fontId="21" fillId="0" borderId="29" xfId="0" applyNumberFormat="1" applyFont="1" applyBorder="1" applyAlignment="1">
      <alignment horizontal="center" vertical="center"/>
    </xf>
    <xf numFmtId="198" fontId="21" fillId="0" borderId="24" xfId="0" applyNumberFormat="1" applyFont="1" applyBorder="1" applyAlignment="1">
      <alignment horizontal="center" vertical="center"/>
    </xf>
    <xf numFmtId="198" fontId="21" fillId="0" borderId="30" xfId="0" applyNumberFormat="1" applyFont="1" applyBorder="1" applyAlignment="1">
      <alignment horizontal="center" vertical="center"/>
    </xf>
    <xf numFmtId="198" fontId="21" fillId="0" borderId="32" xfId="0" applyNumberFormat="1" applyFont="1" applyBorder="1" applyAlignment="1">
      <alignment horizontal="center" vertical="center"/>
    </xf>
    <xf numFmtId="198" fontId="21" fillId="35" borderId="36" xfId="0" applyNumberFormat="1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 wrapText="1"/>
    </xf>
    <xf numFmtId="49" fontId="30" fillId="36" borderId="16" xfId="0" applyNumberFormat="1" applyFont="1" applyFill="1" applyBorder="1" applyAlignment="1">
      <alignment horizontal="center" vertical="center" wrapText="1"/>
    </xf>
    <xf numFmtId="0" fontId="30" fillId="36" borderId="16" xfId="0" applyFont="1" applyFill="1" applyBorder="1" applyAlignment="1">
      <alignment horizontal="center" vertical="center" wrapText="1"/>
    </xf>
    <xf numFmtId="0" fontId="30" fillId="36" borderId="1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" vertical="center" wrapText="1"/>
    </xf>
    <xf numFmtId="49" fontId="30" fillId="37" borderId="16" xfId="0" applyNumberFormat="1" applyFont="1" applyFill="1" applyBorder="1" applyAlignment="1">
      <alignment horizontal="center" vertical="center" wrapText="1"/>
    </xf>
    <xf numFmtId="0" fontId="30" fillId="37" borderId="16" xfId="0" applyFont="1" applyFill="1" applyBorder="1" applyAlignment="1">
      <alignment horizontal="center" vertical="center" wrapText="1"/>
    </xf>
    <xf numFmtId="0" fontId="30" fillId="37" borderId="17" xfId="0" applyFont="1" applyFill="1" applyBorder="1" applyAlignment="1">
      <alignment horizontal="center" vertical="center" wrapText="1"/>
    </xf>
    <xf numFmtId="0" fontId="34" fillId="38" borderId="11" xfId="0" applyFont="1" applyFill="1" applyBorder="1" applyAlignment="1">
      <alignment horizontal="center" vertical="center" wrapText="1"/>
    </xf>
    <xf numFmtId="196" fontId="35" fillId="38" borderId="11" xfId="0" applyNumberFormat="1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 wrapText="1"/>
    </xf>
    <xf numFmtId="196" fontId="34" fillId="38" borderId="11" xfId="0" applyNumberFormat="1" applyFont="1" applyFill="1" applyBorder="1" applyAlignment="1">
      <alignment horizontal="center" vertical="center" wrapText="1"/>
    </xf>
    <xf numFmtId="0" fontId="34" fillId="37" borderId="11" xfId="0" applyFont="1" applyFill="1" applyBorder="1" applyAlignment="1">
      <alignment horizontal="center" vertical="center" wrapText="1"/>
    </xf>
    <xf numFmtId="196" fontId="34" fillId="37" borderId="11" xfId="0" applyNumberFormat="1" applyFont="1" applyFill="1" applyBorder="1" applyAlignment="1">
      <alignment horizontal="center" vertical="center" wrapText="1"/>
    </xf>
    <xf numFmtId="200" fontId="34" fillId="38" borderId="11" xfId="0" applyNumberFormat="1" applyFont="1" applyFill="1" applyBorder="1" applyAlignment="1">
      <alignment horizontal="center" vertical="center" wrapText="1"/>
    </xf>
    <xf numFmtId="200" fontId="34" fillId="37" borderId="11" xfId="0" applyNumberFormat="1" applyFont="1" applyFill="1" applyBorder="1" applyAlignment="1">
      <alignment horizontal="center" vertical="center" wrapText="1"/>
    </xf>
    <xf numFmtId="196" fontId="34" fillId="0" borderId="11" xfId="0" applyNumberFormat="1" applyFont="1" applyBorder="1" applyAlignment="1">
      <alignment horizontal="left" vertical="center" wrapText="1"/>
    </xf>
    <xf numFmtId="196" fontId="35" fillId="0" borderId="11" xfId="0" applyNumberFormat="1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49" fontId="35" fillId="35" borderId="11" xfId="0" applyNumberFormat="1" applyFont="1" applyFill="1" applyBorder="1" applyAlignment="1">
      <alignment horizontal="center" vertical="center" wrapText="1"/>
    </xf>
    <xf numFmtId="49" fontId="34" fillId="35" borderId="11" xfId="0" applyNumberFormat="1" applyFont="1" applyFill="1" applyBorder="1" applyAlignment="1">
      <alignment horizontal="center" vertical="center" wrapText="1"/>
    </xf>
    <xf numFmtId="49" fontId="34" fillId="35" borderId="11" xfId="0" applyNumberFormat="1" applyFont="1" applyFill="1" applyBorder="1" applyAlignment="1">
      <alignment horizontal="left" vertical="center" wrapText="1"/>
    </xf>
    <xf numFmtId="198" fontId="34" fillId="35" borderId="11" xfId="0" applyNumberFormat="1" applyFont="1" applyFill="1" applyBorder="1" applyAlignment="1">
      <alignment horizontal="center" vertical="center" wrapText="1"/>
    </xf>
    <xf numFmtId="196" fontId="34" fillId="35" borderId="11" xfId="0" applyNumberFormat="1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198" fontId="34" fillId="0" borderId="11" xfId="0" applyNumberFormat="1" applyFont="1" applyFill="1" applyBorder="1" applyAlignment="1">
      <alignment horizontal="center" vertical="center" wrapText="1"/>
    </xf>
    <xf numFmtId="196" fontId="34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198" fontId="35" fillId="0" borderId="11" xfId="0" applyNumberFormat="1" applyFont="1" applyFill="1" applyBorder="1" applyAlignment="1">
      <alignment horizontal="center" vertical="center" wrapText="1"/>
    </xf>
    <xf numFmtId="196" fontId="35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left" vertical="center" wrapText="1"/>
    </xf>
    <xf numFmtId="198" fontId="39" fillId="0" borderId="11" xfId="0" applyNumberFormat="1" applyFont="1" applyBorder="1" applyAlignment="1">
      <alignment horizontal="center" vertical="center" wrapText="1"/>
    </xf>
    <xf numFmtId="198" fontId="39" fillId="0" borderId="11" xfId="0" applyNumberFormat="1" applyFont="1" applyFill="1" applyBorder="1" applyAlignment="1">
      <alignment horizontal="center" vertical="center" wrapText="1"/>
    </xf>
    <xf numFmtId="196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198" fontId="41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left" vertical="center" wrapText="1"/>
    </xf>
    <xf numFmtId="0" fontId="34" fillId="35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4" fillId="39" borderId="11" xfId="53" applyFont="1" applyFill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98" fontId="35" fillId="0" borderId="0" xfId="0" applyNumberFormat="1" applyFont="1" applyFill="1" applyAlignment="1">
      <alignment horizontal="center" vertical="center"/>
    </xf>
    <xf numFmtId="196" fontId="46" fillId="36" borderId="11" xfId="0" applyNumberFormat="1" applyFont="1" applyFill="1" applyBorder="1" applyAlignment="1">
      <alignment horizontal="center" vertical="center" wrapText="1"/>
    </xf>
    <xf numFmtId="200" fontId="24" fillId="38" borderId="11" xfId="0" applyNumberFormat="1" applyFont="1" applyFill="1" applyBorder="1" applyAlignment="1">
      <alignment horizontal="center" vertical="center" wrapText="1"/>
    </xf>
    <xf numFmtId="200" fontId="46" fillId="36" borderId="11" xfId="0" applyNumberFormat="1" applyFont="1" applyFill="1" applyBorder="1" applyAlignment="1">
      <alignment horizontal="center" vertical="center" wrapText="1"/>
    </xf>
    <xf numFmtId="200" fontId="25" fillId="38" borderId="11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0" xfId="0" applyFont="1" applyFill="1" applyAlignment="1">
      <alignment vertical="center" wrapText="1"/>
    </xf>
    <xf numFmtId="0" fontId="21" fillId="38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00" fontId="20" fillId="0" borderId="18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196" fontId="20" fillId="0" borderId="23" xfId="0" applyNumberFormat="1" applyFont="1" applyFill="1" applyBorder="1" applyAlignment="1">
      <alignment horizontal="center" vertical="center" wrapText="1"/>
    </xf>
    <xf numFmtId="200" fontId="20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4" fillId="35" borderId="11" xfId="53" applyFont="1" applyFill="1" applyBorder="1" applyAlignment="1">
      <alignment horizontal="left" vertical="center" wrapText="1"/>
      <protection/>
    </xf>
    <xf numFmtId="198" fontId="37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196" fontId="30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96" fontId="30" fillId="0" borderId="0" xfId="0" applyNumberFormat="1" applyFont="1" applyFill="1" applyBorder="1" applyAlignment="1">
      <alignment horizontal="center" vertical="center" wrapText="1"/>
    </xf>
    <xf numFmtId="196" fontId="50" fillId="0" borderId="0" xfId="0" applyNumberFormat="1" applyFont="1" applyBorder="1" applyAlignment="1">
      <alignment horizontal="center" vertical="center" wrapText="1"/>
    </xf>
    <xf numFmtId="196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96" fontId="21" fillId="40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96" fontId="49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96" fontId="49" fillId="0" borderId="0" xfId="0" applyNumberFormat="1" applyFont="1" applyBorder="1" applyAlignment="1">
      <alignment horizontal="left" vertical="center" wrapText="1"/>
    </xf>
    <xf numFmtId="196" fontId="21" fillId="38" borderId="11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/>
    </xf>
    <xf numFmtId="196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196" fontId="52" fillId="0" borderId="0" xfId="0" applyNumberFormat="1" applyFont="1" applyBorder="1" applyAlignment="1">
      <alignment horizontal="center" vertical="center" wrapText="1"/>
    </xf>
    <xf numFmtId="196" fontId="29" fillId="0" borderId="0" xfId="0" applyNumberFormat="1" applyFont="1" applyAlignment="1">
      <alignment horizontal="center" vertical="center" wrapText="1"/>
    </xf>
    <xf numFmtId="196" fontId="53" fillId="0" borderId="0" xfId="0" applyNumberFormat="1" applyFont="1" applyBorder="1" applyAlignment="1">
      <alignment horizontal="center" vertical="center" wrapText="1"/>
    </xf>
    <xf numFmtId="200" fontId="26" fillId="0" borderId="0" xfId="0" applyNumberFormat="1" applyFont="1" applyBorder="1" applyAlignment="1">
      <alignment horizontal="center" vertical="center" wrapText="1"/>
    </xf>
    <xf numFmtId="196" fontId="47" fillId="0" borderId="0" xfId="0" applyNumberFormat="1" applyFont="1" applyBorder="1" applyAlignment="1">
      <alignment horizontal="center" vertical="center" wrapText="1"/>
    </xf>
    <xf numFmtId="198" fontId="20" fillId="0" borderId="29" xfId="0" applyNumberFormat="1" applyFont="1" applyBorder="1" applyAlignment="1">
      <alignment horizontal="center" vertical="center"/>
    </xf>
    <xf numFmtId="198" fontId="20" fillId="0" borderId="13" xfId="0" applyNumberFormat="1" applyFont="1" applyBorder="1" applyAlignment="1">
      <alignment horizontal="center" vertical="center"/>
    </xf>
    <xf numFmtId="198" fontId="21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1" fillId="0" borderId="37" xfId="0" applyNumberFormat="1" applyFont="1" applyBorder="1" applyAlignment="1">
      <alignment wrapText="1"/>
    </xf>
    <xf numFmtId="198" fontId="21" fillId="0" borderId="37" xfId="0" applyNumberFormat="1" applyFont="1" applyBorder="1" applyAlignment="1">
      <alignment horizontal="center" vertical="center"/>
    </xf>
    <xf numFmtId="198" fontId="21" fillId="0" borderId="26" xfId="0" applyNumberFormat="1" applyFont="1" applyBorder="1" applyAlignment="1">
      <alignment horizontal="center" vertical="center"/>
    </xf>
    <xf numFmtId="198" fontId="21" fillId="0" borderId="27" xfId="0" applyNumberFormat="1" applyFont="1" applyBorder="1" applyAlignment="1">
      <alignment horizontal="center" vertical="center"/>
    </xf>
    <xf numFmtId="196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vertical="center" wrapText="1"/>
    </xf>
    <xf numFmtId="196" fontId="31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96" fontId="31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right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196" fontId="48" fillId="0" borderId="0" xfId="0" applyNumberFormat="1" applyFont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98" fontId="40" fillId="0" borderId="11" xfId="0" applyNumberFormat="1" applyFont="1" applyFill="1" applyBorder="1" applyAlignment="1">
      <alignment horizontal="center" vertical="center" wrapText="1"/>
    </xf>
    <xf numFmtId="196" fontId="40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96" fontId="39" fillId="0" borderId="11" xfId="0" applyNumberFormat="1" applyFont="1" applyBorder="1" applyAlignment="1">
      <alignment horizontal="center" vertical="center" wrapText="1"/>
    </xf>
    <xf numFmtId="198" fontId="56" fillId="0" borderId="11" xfId="0" applyNumberFormat="1" applyFont="1" applyFill="1" applyBorder="1" applyAlignment="1">
      <alignment horizontal="center" vertical="center" wrapText="1"/>
    </xf>
    <xf numFmtId="198" fontId="56" fillId="0" borderId="11" xfId="0" applyNumberFormat="1" applyFont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49" fontId="39" fillId="35" borderId="11" xfId="0" applyNumberFormat="1" applyFont="1" applyFill="1" applyBorder="1" applyAlignment="1">
      <alignment horizontal="center" vertical="center" wrapText="1"/>
    </xf>
    <xf numFmtId="196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8" fontId="0" fillId="0" borderId="0" xfId="0" applyNumberFormat="1" applyFont="1" applyAlignment="1">
      <alignment/>
    </xf>
    <xf numFmtId="196" fontId="4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vertical="center" wrapText="1"/>
    </xf>
    <xf numFmtId="196" fontId="5" fillId="0" borderId="0" xfId="0" applyNumberFormat="1" applyFont="1" applyBorder="1" applyAlignment="1">
      <alignment vertical="center" wrapText="1"/>
    </xf>
    <xf numFmtId="196" fontId="31" fillId="0" borderId="0" xfId="0" applyNumberFormat="1" applyFont="1" applyBorder="1" applyAlignment="1">
      <alignment vertical="center" wrapText="1"/>
    </xf>
    <xf numFmtId="196" fontId="4" fillId="0" borderId="0" xfId="0" applyNumberFormat="1" applyFont="1" applyBorder="1" applyAlignment="1">
      <alignment vertical="center" wrapText="1"/>
    </xf>
    <xf numFmtId="196" fontId="4" fillId="0" borderId="0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96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wrapText="1"/>
    </xf>
    <xf numFmtId="0" fontId="5" fillId="38" borderId="0" xfId="0" applyFont="1" applyFill="1" applyBorder="1" applyAlignment="1">
      <alignment vertical="center" wrapText="1"/>
    </xf>
    <xf numFmtId="0" fontId="5" fillId="38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96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96" fontId="21" fillId="41" borderId="11" xfId="0" applyNumberFormat="1" applyFont="1" applyFill="1" applyBorder="1" applyAlignment="1">
      <alignment horizontal="center" vertical="center" wrapText="1"/>
    </xf>
    <xf numFmtId="196" fontId="125" fillId="0" borderId="0" xfId="0" applyNumberFormat="1" applyFont="1" applyBorder="1" applyAlignment="1">
      <alignment horizontal="center" vertical="center" wrapText="1"/>
    </xf>
    <xf numFmtId="196" fontId="126" fillId="0" borderId="0" xfId="0" applyNumberFormat="1" applyFont="1" applyBorder="1" applyAlignment="1">
      <alignment horizontal="center" vertical="center" wrapText="1"/>
    </xf>
    <xf numFmtId="196" fontId="127" fillId="0" borderId="0" xfId="0" applyNumberFormat="1" applyFont="1" applyBorder="1" applyAlignment="1">
      <alignment horizontal="center" vertical="center" wrapText="1"/>
    </xf>
    <xf numFmtId="196" fontId="128" fillId="0" borderId="0" xfId="0" applyNumberFormat="1" applyFont="1" applyBorder="1" applyAlignment="1">
      <alignment horizontal="center" vertical="center" wrapText="1"/>
    </xf>
    <xf numFmtId="196" fontId="129" fillId="0" borderId="0" xfId="0" applyNumberFormat="1" applyFont="1" applyBorder="1" applyAlignment="1">
      <alignment horizontal="center" vertical="center" wrapText="1"/>
    </xf>
    <xf numFmtId="196" fontId="126" fillId="0" borderId="0" xfId="0" applyNumberFormat="1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horizontal="center" vertical="center" wrapText="1"/>
    </xf>
    <xf numFmtId="196" fontId="130" fillId="0" borderId="0" xfId="0" applyNumberFormat="1" applyFont="1" applyBorder="1" applyAlignment="1">
      <alignment horizontal="center" vertical="center" wrapText="1"/>
    </xf>
    <xf numFmtId="196" fontId="34" fillId="41" borderId="11" xfId="0" applyNumberFormat="1" applyFont="1" applyFill="1" applyBorder="1" applyAlignment="1">
      <alignment horizontal="center" vertical="center" wrapText="1"/>
    </xf>
    <xf numFmtId="200" fontId="34" fillId="41" borderId="11" xfId="0" applyNumberFormat="1" applyFont="1" applyFill="1" applyBorder="1" applyAlignment="1">
      <alignment horizontal="center" vertical="center" wrapText="1"/>
    </xf>
    <xf numFmtId="196" fontId="35" fillId="41" borderId="11" xfId="0" applyNumberFormat="1" applyFont="1" applyFill="1" applyBorder="1" applyAlignment="1">
      <alignment horizontal="center" vertical="center" wrapText="1"/>
    </xf>
    <xf numFmtId="200" fontId="24" fillId="41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196" fontId="34" fillId="35" borderId="11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26" xfId="0" applyNumberFormat="1" applyFont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196" fontId="31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vertical="center" wrapText="1"/>
    </xf>
    <xf numFmtId="196" fontId="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/>
    </xf>
    <xf numFmtId="49" fontId="31" fillId="0" borderId="13" xfId="0" applyNumberFormat="1" applyFont="1" applyBorder="1" applyAlignment="1">
      <alignment vertical="center" wrapText="1"/>
    </xf>
    <xf numFmtId="196" fontId="31" fillId="0" borderId="12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>
      <alignment horizontal="center" vertical="center" wrapText="1"/>
    </xf>
    <xf numFmtId="196" fontId="4" fillId="40" borderId="1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Border="1" applyAlignment="1">
      <alignment vertical="center" wrapText="1"/>
    </xf>
    <xf numFmtId="196" fontId="31" fillId="40" borderId="11" xfId="0" applyNumberFormat="1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left" vertical="center" wrapText="1"/>
    </xf>
    <xf numFmtId="49" fontId="7" fillId="42" borderId="13" xfId="0" applyNumberFormat="1" applyFont="1" applyFill="1" applyBorder="1" applyAlignment="1">
      <alignment vertical="center" wrapText="1"/>
    </xf>
    <xf numFmtId="196" fontId="5" fillId="42" borderId="11" xfId="0" applyNumberFormat="1" applyFont="1" applyFill="1" applyBorder="1" applyAlignment="1">
      <alignment horizontal="center" vertical="center" wrapText="1"/>
    </xf>
    <xf numFmtId="196" fontId="5" fillId="42" borderId="12" xfId="0" applyNumberFormat="1" applyFont="1" applyFill="1" applyBorder="1" applyAlignment="1">
      <alignment horizontal="center" vertical="center" wrapText="1"/>
    </xf>
    <xf numFmtId="196" fontId="2" fillId="0" borderId="11" xfId="0" applyNumberFormat="1" applyFont="1" applyFill="1" applyBorder="1" applyAlignment="1">
      <alignment horizontal="center" vertical="center" wrapText="1"/>
    </xf>
    <xf numFmtId="196" fontId="2" fillId="0" borderId="1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right" vertical="center" wrapText="1"/>
    </xf>
    <xf numFmtId="49" fontId="7" fillId="33" borderId="13" xfId="0" applyNumberFormat="1" applyFont="1" applyFill="1" applyBorder="1" applyAlignment="1">
      <alignment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196" fontId="5" fillId="33" borderId="12" xfId="0" applyNumberFormat="1" applyFont="1" applyFill="1" applyBorder="1" applyAlignment="1">
      <alignment horizontal="center" vertical="center" wrapText="1"/>
    </xf>
    <xf numFmtId="196" fontId="5" fillId="4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96" fontId="2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7" fillId="43" borderId="25" xfId="0" applyNumberFormat="1" applyFont="1" applyFill="1" applyBorder="1" applyAlignment="1">
      <alignment vertical="center" wrapText="1"/>
    </xf>
    <xf numFmtId="196" fontId="5" fillId="43" borderId="23" xfId="0" applyNumberFormat="1" applyFont="1" applyFill="1" applyBorder="1" applyAlignment="1">
      <alignment horizontal="center" vertical="center" wrapText="1"/>
    </xf>
    <xf numFmtId="196" fontId="5" fillId="43" borderId="22" xfId="0" applyNumberFormat="1" applyFont="1" applyFill="1" applyBorder="1" applyAlignment="1">
      <alignment horizontal="center" vertical="center" wrapText="1"/>
    </xf>
    <xf numFmtId="196" fontId="4" fillId="0" borderId="24" xfId="0" applyNumberFormat="1" applyFont="1" applyFill="1" applyBorder="1" applyAlignment="1">
      <alignment horizontal="center" vertical="center" wrapText="1"/>
    </xf>
    <xf numFmtId="196" fontId="4" fillId="0" borderId="3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96" fontId="4" fillId="40" borderId="11" xfId="0" applyNumberFormat="1" applyFont="1" applyFill="1" applyBorder="1" applyAlignment="1">
      <alignment horizontal="center" vertical="center" wrapText="1"/>
    </xf>
    <xf numFmtId="196" fontId="5" fillId="40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49" fontId="7" fillId="0" borderId="19" xfId="0" applyNumberFormat="1" applyFont="1" applyBorder="1" applyAlignment="1">
      <alignment vertical="center" wrapText="1"/>
    </xf>
    <xf numFmtId="196" fontId="5" fillId="0" borderId="14" xfId="0" applyNumberFormat="1" applyFont="1" applyFill="1" applyBorder="1" applyAlignment="1">
      <alignment horizontal="center" vertical="center" wrapText="1"/>
    </xf>
    <xf numFmtId="196" fontId="5" fillId="0" borderId="15" xfId="0" applyNumberFormat="1" applyFont="1" applyFill="1" applyBorder="1" applyAlignment="1">
      <alignment horizontal="center" vertical="center" wrapText="1"/>
    </xf>
    <xf numFmtId="49" fontId="7" fillId="40" borderId="20" xfId="0" applyNumberFormat="1" applyFont="1" applyFill="1" applyBorder="1" applyAlignment="1">
      <alignment horizontal="center" vertical="center" wrapText="1"/>
    </xf>
    <xf numFmtId="196" fontId="5" fillId="40" borderId="16" xfId="0" applyNumberFormat="1" applyFont="1" applyFill="1" applyBorder="1" applyAlignment="1">
      <alignment horizontal="center" vertical="center" wrapText="1"/>
    </xf>
    <xf numFmtId="196" fontId="5" fillId="40" borderId="17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5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vertical="center" wrapText="1"/>
    </xf>
    <xf numFmtId="196" fontId="4" fillId="0" borderId="23" xfId="0" applyNumberFormat="1" applyFont="1" applyFill="1" applyBorder="1" applyAlignment="1">
      <alignment horizontal="center" vertical="center" wrapText="1"/>
    </xf>
    <xf numFmtId="196" fontId="4" fillId="0" borderId="2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4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196" fontId="27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40" borderId="0" xfId="0" applyFont="1" applyFill="1" applyBorder="1" applyAlignment="1">
      <alignment vertical="center" wrapText="1"/>
    </xf>
    <xf numFmtId="1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vertical="center" wrapText="1"/>
    </xf>
    <xf numFmtId="196" fontId="1" fillId="0" borderId="0" xfId="0" applyNumberFormat="1" applyFont="1" applyFill="1" applyBorder="1" applyAlignment="1">
      <alignment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0" borderId="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4" fillId="40" borderId="0" xfId="0" applyFont="1" applyFill="1" applyBorder="1" applyAlignment="1">
      <alignment vertical="center" wrapText="1"/>
    </xf>
    <xf numFmtId="2" fontId="67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vertical="center" wrapText="1"/>
    </xf>
    <xf numFmtId="49" fontId="2" fillId="44" borderId="0" xfId="0" applyNumberFormat="1" applyFont="1" applyFill="1" applyAlignment="1">
      <alignment horizontal="right" vertical="center" wrapText="1"/>
    </xf>
    <xf numFmtId="49" fontId="2" fillId="44" borderId="0" xfId="0" applyNumberFormat="1" applyFont="1" applyFill="1" applyAlignment="1">
      <alignment vertical="center" wrapText="1"/>
    </xf>
    <xf numFmtId="0" fontId="4" fillId="44" borderId="0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vertical="center" wrapText="1"/>
    </xf>
    <xf numFmtId="0" fontId="131" fillId="0" borderId="0" xfId="0" applyFont="1" applyBorder="1" applyAlignment="1">
      <alignment vertical="center" wrapText="1"/>
    </xf>
    <xf numFmtId="196" fontId="131" fillId="0" borderId="0" xfId="0" applyNumberFormat="1" applyFont="1" applyBorder="1" applyAlignment="1">
      <alignment vertical="center" wrapText="1"/>
    </xf>
    <xf numFmtId="0" fontId="132" fillId="0" borderId="0" xfId="54" applyFont="1" applyFill="1" applyBorder="1">
      <alignment/>
      <protection/>
    </xf>
    <xf numFmtId="196" fontId="131" fillId="0" borderId="0" xfId="0" applyNumberFormat="1" applyFont="1" applyFill="1" applyBorder="1" applyAlignment="1">
      <alignment vertical="center" wrapText="1"/>
    </xf>
    <xf numFmtId="0" fontId="131" fillId="0" borderId="0" xfId="0" applyFont="1" applyFill="1" applyBorder="1" applyAlignment="1">
      <alignment vertical="center" wrapText="1"/>
    </xf>
    <xf numFmtId="0" fontId="133" fillId="0" borderId="0" xfId="0" applyFont="1" applyBorder="1" applyAlignment="1">
      <alignment vertical="center" wrapText="1"/>
    </xf>
    <xf numFmtId="0" fontId="133" fillId="0" borderId="0" xfId="0" applyFont="1" applyFill="1" applyBorder="1" applyAlignment="1">
      <alignment vertical="center" wrapText="1"/>
    </xf>
    <xf numFmtId="0" fontId="131" fillId="38" borderId="0" xfId="0" applyFont="1" applyFill="1" applyBorder="1" applyAlignment="1">
      <alignment vertical="center" wrapText="1"/>
    </xf>
    <xf numFmtId="0" fontId="133" fillId="38" borderId="0" xfId="0" applyFont="1" applyFill="1" applyBorder="1" applyAlignment="1">
      <alignment vertical="center" wrapText="1"/>
    </xf>
    <xf numFmtId="196" fontId="133" fillId="0" borderId="0" xfId="0" applyNumberFormat="1" applyFont="1" applyBorder="1" applyAlignment="1">
      <alignment vertical="center" wrapText="1"/>
    </xf>
    <xf numFmtId="196" fontId="133" fillId="0" borderId="0" xfId="0" applyNumberFormat="1" applyFont="1" applyFill="1" applyBorder="1" applyAlignment="1">
      <alignment vertical="center" wrapText="1"/>
    </xf>
    <xf numFmtId="0" fontId="134" fillId="0" borderId="0" xfId="0" applyFont="1" applyFill="1" applyBorder="1" applyAlignment="1">
      <alignment/>
    </xf>
    <xf numFmtId="0" fontId="135" fillId="0" borderId="0" xfId="0" applyFont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196" fontId="127" fillId="0" borderId="0" xfId="0" applyNumberFormat="1" applyFont="1" applyAlignment="1">
      <alignment horizontal="center" vertical="center" wrapText="1"/>
    </xf>
    <xf numFmtId="196" fontId="136" fillId="38" borderId="0" xfId="0" applyNumberFormat="1" applyFont="1" applyFill="1" applyBorder="1" applyAlignment="1">
      <alignment horizontal="center" vertical="center" wrapText="1"/>
    </xf>
    <xf numFmtId="196" fontId="126" fillId="38" borderId="0" xfId="0" applyNumberFormat="1" applyFont="1" applyFill="1" applyBorder="1" applyAlignment="1">
      <alignment horizontal="center" vertical="center" wrapText="1"/>
    </xf>
    <xf numFmtId="10" fontId="127" fillId="0" borderId="0" xfId="0" applyNumberFormat="1" applyFont="1" applyAlignment="1">
      <alignment horizontal="center" vertical="center" wrapText="1"/>
    </xf>
    <xf numFmtId="196" fontId="137" fillId="38" borderId="0" xfId="0" applyNumberFormat="1" applyFont="1" applyFill="1" applyBorder="1" applyAlignment="1">
      <alignment horizontal="center" vertical="center" wrapText="1"/>
    </xf>
    <xf numFmtId="196" fontId="127" fillId="38" borderId="0" xfId="0" applyNumberFormat="1" applyFont="1" applyFill="1" applyBorder="1" applyAlignment="1">
      <alignment horizontal="center" vertical="center" wrapText="1"/>
    </xf>
    <xf numFmtId="0" fontId="127" fillId="38" borderId="0" xfId="0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 vertical="center" wrapText="1"/>
    </xf>
    <xf numFmtId="0" fontId="130" fillId="0" borderId="0" xfId="0" applyFont="1" applyBorder="1" applyAlignment="1">
      <alignment horizontal="center" vertical="center" wrapText="1"/>
    </xf>
    <xf numFmtId="0" fontId="130" fillId="0" borderId="0" xfId="0" applyFont="1" applyAlignment="1">
      <alignment horizontal="center" vertical="center" wrapText="1"/>
    </xf>
    <xf numFmtId="0" fontId="139" fillId="0" borderId="0" xfId="0" applyFont="1" applyBorder="1" applyAlignment="1">
      <alignment horizontal="center" vertical="center" wrapText="1"/>
    </xf>
    <xf numFmtId="196" fontId="136" fillId="0" borderId="0" xfId="0" applyNumberFormat="1" applyFont="1" applyBorder="1" applyAlignment="1">
      <alignment horizontal="center" vertical="center" wrapText="1"/>
    </xf>
    <xf numFmtId="196" fontId="130" fillId="0" borderId="0" xfId="0" applyNumberFormat="1" applyFont="1" applyAlignment="1">
      <alignment horizontal="center" vertical="center" wrapText="1"/>
    </xf>
    <xf numFmtId="196" fontId="140" fillId="41" borderId="11" xfId="0" applyNumberFormat="1" applyFont="1" applyFill="1" applyBorder="1" applyAlignment="1">
      <alignment horizontal="center" vertical="center" wrapText="1"/>
    </xf>
    <xf numFmtId="196" fontId="141" fillId="41" borderId="11" xfId="0" applyNumberFormat="1" applyFont="1" applyFill="1" applyBorder="1" applyAlignment="1">
      <alignment horizontal="center" vertical="center" wrapText="1"/>
    </xf>
    <xf numFmtId="0" fontId="135" fillId="0" borderId="0" xfId="0" applyFont="1" applyBorder="1" applyAlignment="1">
      <alignment horizontal="center" vertical="center" wrapText="1"/>
    </xf>
    <xf numFmtId="196" fontId="135" fillId="0" borderId="0" xfId="0" applyNumberFormat="1" applyFont="1" applyBorder="1" applyAlignment="1">
      <alignment horizontal="center" vertical="center" wrapText="1"/>
    </xf>
    <xf numFmtId="196" fontId="142" fillId="0" borderId="0" xfId="0" applyNumberFormat="1" applyFont="1" applyBorder="1" applyAlignment="1">
      <alignment horizontal="center" vertical="center" wrapText="1"/>
    </xf>
    <xf numFmtId="2" fontId="127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96" fontId="4" fillId="0" borderId="42" xfId="0" applyNumberFormat="1" applyFont="1" applyBorder="1" applyAlignment="1">
      <alignment horizontal="center" vertical="center"/>
    </xf>
    <xf numFmtId="196" fontId="4" fillId="0" borderId="43" xfId="0" applyNumberFormat="1" applyFont="1" applyBorder="1" applyAlignment="1">
      <alignment horizontal="center" vertical="center"/>
    </xf>
    <xf numFmtId="196" fontId="5" fillId="0" borderId="44" xfId="0" applyNumberFormat="1" applyFont="1" applyBorder="1" applyAlignment="1">
      <alignment horizontal="center" vertical="center"/>
    </xf>
    <xf numFmtId="196" fontId="5" fillId="0" borderId="45" xfId="0" applyNumberFormat="1" applyFont="1" applyBorder="1" applyAlignment="1">
      <alignment horizontal="center" vertical="center"/>
    </xf>
    <xf numFmtId="196" fontId="4" fillId="0" borderId="46" xfId="0" applyNumberFormat="1" applyFont="1" applyBorder="1" applyAlignment="1">
      <alignment horizontal="center" vertical="center"/>
    </xf>
    <xf numFmtId="196" fontId="4" fillId="0" borderId="47" xfId="0" applyNumberFormat="1" applyFont="1" applyBorder="1" applyAlignment="1">
      <alignment horizontal="center" vertical="center"/>
    </xf>
    <xf numFmtId="196" fontId="5" fillId="0" borderId="46" xfId="0" applyNumberFormat="1" applyFont="1" applyBorder="1" applyAlignment="1">
      <alignment horizontal="center" vertical="center"/>
    </xf>
    <xf numFmtId="196" fontId="5" fillId="0" borderId="4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96" fontId="4" fillId="0" borderId="48" xfId="0" applyNumberFormat="1" applyFont="1" applyBorder="1" applyAlignment="1">
      <alignment horizontal="center" vertical="center"/>
    </xf>
    <xf numFmtId="196" fontId="4" fillId="0" borderId="1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96" fontId="4" fillId="0" borderId="41" xfId="0" applyNumberFormat="1" applyFont="1" applyBorder="1" applyAlignment="1">
      <alignment horizontal="center" vertical="center"/>
    </xf>
    <xf numFmtId="196" fontId="4" fillId="0" borderId="53" xfId="0" applyNumberFormat="1" applyFont="1" applyBorder="1" applyAlignment="1">
      <alignment horizontal="center" vertical="center"/>
    </xf>
    <xf numFmtId="196" fontId="5" fillId="0" borderId="4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96" fontId="4" fillId="0" borderId="46" xfId="0" applyNumberFormat="1" applyFont="1" applyBorder="1" applyAlignment="1">
      <alignment horizontal="center" vertical="center" wrapText="1"/>
    </xf>
    <xf numFmtId="196" fontId="4" fillId="0" borderId="47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96" fontId="4" fillId="0" borderId="59" xfId="0" applyNumberFormat="1" applyFont="1" applyBorder="1" applyAlignment="1">
      <alignment horizontal="center" vertical="center"/>
    </xf>
    <xf numFmtId="196" fontId="4" fillId="0" borderId="54" xfId="0" applyNumberFormat="1" applyFont="1" applyBorder="1" applyAlignment="1">
      <alignment horizontal="center" vertical="center"/>
    </xf>
    <xf numFmtId="196" fontId="4" fillId="0" borderId="60" xfId="0" applyNumberFormat="1" applyFont="1" applyBorder="1" applyAlignment="1">
      <alignment horizontal="center" vertical="center"/>
    </xf>
    <xf numFmtId="196" fontId="5" fillId="0" borderId="42" xfId="0" applyNumberFormat="1" applyFont="1" applyBorder="1" applyAlignment="1">
      <alignment horizontal="center" vertical="center"/>
    </xf>
    <xf numFmtId="196" fontId="5" fillId="0" borderId="43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196" fontId="5" fillId="0" borderId="62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96" fontId="4" fillId="0" borderId="34" xfId="0" applyNumberFormat="1" applyFont="1" applyBorder="1" applyAlignment="1">
      <alignment horizontal="center" vertical="center"/>
    </xf>
    <xf numFmtId="196" fontId="4" fillId="0" borderId="65" xfId="0" applyNumberFormat="1" applyFont="1" applyBorder="1" applyAlignment="1">
      <alignment horizontal="center" vertical="center"/>
    </xf>
    <xf numFmtId="196" fontId="4" fillId="0" borderId="66" xfId="0" applyNumberFormat="1" applyFont="1" applyBorder="1" applyAlignment="1">
      <alignment horizontal="center" vertical="center"/>
    </xf>
    <xf numFmtId="196" fontId="4" fillId="0" borderId="6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6" fontId="5" fillId="0" borderId="16" xfId="0" applyNumberFormat="1" applyFont="1" applyBorder="1" applyAlignment="1">
      <alignment horizontal="center" vertical="center"/>
    </xf>
    <xf numFmtId="196" fontId="5" fillId="0" borderId="17" xfId="0" applyNumberFormat="1" applyFont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/>
    </xf>
    <xf numFmtId="196" fontId="4" fillId="0" borderId="14" xfId="0" applyNumberFormat="1" applyFont="1" applyBorder="1" applyAlignment="1">
      <alignment horizontal="center" vertical="center"/>
    </xf>
    <xf numFmtId="196" fontId="4" fillId="0" borderId="26" xfId="0" applyNumberFormat="1" applyFont="1" applyBorder="1" applyAlignment="1">
      <alignment horizontal="center" vertical="center"/>
    </xf>
    <xf numFmtId="196" fontId="4" fillId="0" borderId="63" xfId="0" applyNumberFormat="1" applyFont="1" applyBorder="1" applyAlignment="1">
      <alignment horizontal="center" vertical="center"/>
    </xf>
    <xf numFmtId="196" fontId="4" fillId="0" borderId="6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49" fontId="27" fillId="0" borderId="57" xfId="0" applyNumberFormat="1" applyFont="1" applyFill="1" applyBorder="1" applyAlignment="1">
      <alignment horizontal="center" vertical="center" wrapText="1"/>
    </xf>
    <xf numFmtId="49" fontId="6" fillId="44" borderId="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2" fillId="44" borderId="0" xfId="0" applyNumberFormat="1" applyFont="1" applyFill="1" applyAlignment="1">
      <alignment horizontal="right" vertical="center" wrapText="1"/>
    </xf>
    <xf numFmtId="0" fontId="31" fillId="44" borderId="58" xfId="0" applyFont="1" applyFill="1" applyBorder="1" applyAlignment="1">
      <alignment horizontal="center" vertical="center" wrapText="1"/>
    </xf>
    <xf numFmtId="0" fontId="4" fillId="44" borderId="5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4" fillId="45" borderId="0" xfId="0" applyFont="1" applyFill="1" applyAlignment="1">
      <alignment horizontal="center" wrapText="1"/>
    </xf>
    <xf numFmtId="49" fontId="20" fillId="35" borderId="71" xfId="0" applyNumberFormat="1" applyFont="1" applyFill="1" applyBorder="1" applyAlignment="1">
      <alignment horizontal="center" vertical="center" wrapText="1"/>
    </xf>
    <xf numFmtId="49" fontId="20" fillId="35" borderId="72" xfId="0" applyNumberFormat="1" applyFont="1" applyFill="1" applyBorder="1" applyAlignment="1">
      <alignment horizontal="center" vertical="center" wrapText="1"/>
    </xf>
    <xf numFmtId="49" fontId="21" fillId="35" borderId="73" xfId="0" applyNumberFormat="1" applyFont="1" applyFill="1" applyBorder="1" applyAlignment="1">
      <alignment horizontal="center" vertical="center" wrapText="1"/>
    </xf>
    <xf numFmtId="49" fontId="21" fillId="35" borderId="55" xfId="0" applyNumberFormat="1" applyFont="1" applyFill="1" applyBorder="1" applyAlignment="1">
      <alignment horizontal="center" vertical="center" wrapText="1"/>
    </xf>
    <xf numFmtId="49" fontId="21" fillId="35" borderId="56" xfId="0" applyNumberFormat="1" applyFont="1" applyFill="1" applyBorder="1" applyAlignment="1">
      <alignment horizontal="center" vertical="center" wrapText="1"/>
    </xf>
    <xf numFmtId="49" fontId="21" fillId="35" borderId="74" xfId="0" applyNumberFormat="1" applyFont="1" applyFill="1" applyBorder="1" applyAlignment="1">
      <alignment horizontal="center" vertical="center" wrapText="1"/>
    </xf>
    <xf numFmtId="49" fontId="21" fillId="35" borderId="75" xfId="0" applyNumberFormat="1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7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196" fontId="4" fillId="0" borderId="12" xfId="0" applyNumberFormat="1" applyFont="1" applyBorder="1" applyAlignment="1">
      <alignment horizontal="center" vertical="center"/>
    </xf>
    <xf numFmtId="196" fontId="4" fillId="0" borderId="18" xfId="0" applyNumberFormat="1" applyFont="1" applyBorder="1" applyAlignment="1">
      <alignment horizontal="center" vertical="center"/>
    </xf>
    <xf numFmtId="196" fontId="4" fillId="0" borderId="2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196" fontId="4" fillId="0" borderId="15" xfId="0" applyNumberFormat="1" applyFont="1" applyBorder="1" applyAlignment="1">
      <alignment horizontal="center" vertical="center"/>
    </xf>
    <xf numFmtId="196" fontId="5" fillId="0" borderId="23" xfId="0" applyNumberFormat="1" applyFont="1" applyBorder="1" applyAlignment="1">
      <alignment horizontal="center" vertical="center"/>
    </xf>
    <xf numFmtId="196" fontId="4" fillId="0" borderId="48" xfId="0" applyNumberFormat="1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43" fillId="38" borderId="0" xfId="0" applyFont="1" applyFill="1" applyBorder="1" applyAlignment="1">
      <alignment vertical="center" wrapText="1"/>
    </xf>
    <xf numFmtId="196" fontId="143" fillId="38" borderId="0" xfId="0" applyNumberFormat="1" applyFont="1" applyFill="1" applyBorder="1" applyAlignment="1">
      <alignment vertical="center" wrapText="1"/>
    </xf>
    <xf numFmtId="196" fontId="144" fillId="38" borderId="0" xfId="0" applyNumberFormat="1" applyFont="1" applyFill="1" applyBorder="1" applyAlignment="1">
      <alignment vertical="center" wrapText="1"/>
    </xf>
    <xf numFmtId="0" fontId="145" fillId="0" borderId="0" xfId="54" applyFont="1" applyFill="1" applyBorder="1">
      <alignment/>
      <protection/>
    </xf>
    <xf numFmtId="196" fontId="145" fillId="0" borderId="0" xfId="54" applyNumberFormat="1" applyFont="1" applyFill="1" applyBorder="1">
      <alignment/>
      <protection/>
    </xf>
    <xf numFmtId="196" fontId="144" fillId="0" borderId="0" xfId="0" applyNumberFormat="1" applyFont="1" applyFill="1" applyBorder="1" applyAlignment="1">
      <alignment vertical="center" wrapText="1"/>
    </xf>
    <xf numFmtId="0" fontId="126" fillId="38" borderId="0" xfId="54" applyFont="1" applyFill="1" applyBorder="1">
      <alignment/>
      <protection/>
    </xf>
    <xf numFmtId="196" fontId="126" fillId="38" borderId="0" xfId="54" applyNumberFormat="1" applyFont="1" applyFill="1" applyBorder="1">
      <alignment/>
      <protection/>
    </xf>
    <xf numFmtId="196" fontId="146" fillId="38" borderId="0" xfId="0" applyNumberFormat="1" applyFont="1" applyFill="1" applyBorder="1" applyAlignment="1">
      <alignment vertical="center" wrapText="1"/>
    </xf>
    <xf numFmtId="0" fontId="145" fillId="38" borderId="0" xfId="54" applyFont="1" applyFill="1" applyBorder="1">
      <alignment/>
      <protection/>
    </xf>
    <xf numFmtId="196" fontId="145" fillId="38" borderId="0" xfId="54" applyNumberFormat="1" applyFont="1" applyFill="1" applyBorder="1">
      <alignment/>
      <protection/>
    </xf>
    <xf numFmtId="0" fontId="147" fillId="38" borderId="0" xfId="0" applyFont="1" applyFill="1" applyBorder="1" applyAlignment="1">
      <alignment/>
    </xf>
    <xf numFmtId="196" fontId="147" fillId="38" borderId="0" xfId="0" applyNumberFormat="1" applyFont="1" applyFill="1" applyBorder="1" applyAlignment="1">
      <alignment/>
    </xf>
    <xf numFmtId="0" fontId="146" fillId="0" borderId="0" xfId="0" applyFont="1" applyBorder="1" applyAlignment="1">
      <alignment vertical="center" wrapText="1"/>
    </xf>
    <xf numFmtId="196" fontId="146" fillId="0" borderId="0" xfId="0" applyNumberFormat="1" applyFont="1" applyBorder="1" applyAlignment="1">
      <alignment vertical="center" wrapText="1"/>
    </xf>
    <xf numFmtId="0" fontId="144" fillId="0" borderId="0" xfId="0" applyFont="1" applyBorder="1" applyAlignment="1">
      <alignment vertical="center" wrapText="1"/>
    </xf>
    <xf numFmtId="196" fontId="144" fillId="0" borderId="0" xfId="0" applyNumberFormat="1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31275"/>
          <c:w val="0.257"/>
          <c:h val="0.4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Органи місцевого самоврядування
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Освіта
56,4%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Охорона здоров'я
26,3%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Соціальний захист
1,3%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Житлово-комунальне та дорожнє господарство
2,8%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Культура і мистецтво
4,9%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Фізична культура та спорт
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Інші
3,6%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миський'!$I$45:$I$52</c:f>
              <c:strCache>
                <c:ptCount val="7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Житлово-комунальне господарство</c:v>
                </c:pt>
                <c:pt idx="4">
                  <c:v>Культура і мистецтво</c:v>
                </c:pt>
                <c:pt idx="5">
                  <c:v>Фізична культура і спорт</c:v>
                </c:pt>
                <c:pt idx="6">
                  <c:v>інші</c:v>
                </c:pt>
              </c:strCache>
            </c:strRef>
          </c:cat>
          <c:val>
            <c:numRef>
              <c:f>' миський'!$J$45:$J$52</c:f>
              <c:numCache>
                <c:ptCount val="7"/>
                <c:pt idx="0">
                  <c:v>9927.524</c:v>
                </c:pt>
                <c:pt idx="1">
                  <c:v>159703.5</c:v>
                </c:pt>
                <c:pt idx="2">
                  <c:v>74464.758</c:v>
                </c:pt>
                <c:pt idx="3">
                  <c:v>7981.805</c:v>
                </c:pt>
                <c:pt idx="4">
                  <c:v>13953.468</c:v>
                </c:pt>
                <c:pt idx="5">
                  <c:v>3240.451</c:v>
                </c:pt>
                <c:pt idx="6">
                  <c:v>10286.100000000031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 миський'!$I$45:$I$52</c:f>
              <c:strCache>
                <c:ptCount val="7"/>
                <c:pt idx="0">
                  <c:v>Органи місцевого самоврядування</c:v>
                </c:pt>
                <c:pt idx="1">
                  <c:v>Освіта</c:v>
                </c:pt>
                <c:pt idx="2">
                  <c:v>Охорона здоров'я</c:v>
                </c:pt>
                <c:pt idx="3">
                  <c:v>Житлово-комунальне господарство</c:v>
                </c:pt>
                <c:pt idx="4">
                  <c:v>Культура і мистецтво</c:v>
                </c:pt>
                <c:pt idx="5">
                  <c:v>Фізична культура і спорт</c:v>
                </c:pt>
                <c:pt idx="6">
                  <c:v>інші</c:v>
                </c:pt>
              </c:strCache>
            </c:strRef>
          </c:cat>
          <c:val>
            <c:numRef>
              <c:f>' миський'!$K$45:$K$52</c:f>
              <c:numCache>
                <c:ptCount val="7"/>
                <c:pt idx="0">
                  <c:v>3.505175925687271</c:v>
                </c:pt>
                <c:pt idx="1">
                  <c:v>56.38756083067612</c:v>
                </c:pt>
                <c:pt idx="2">
                  <c:v>26.291759864164383</c:v>
                </c:pt>
                <c:pt idx="3">
                  <c:v>2.8181881735597205</c:v>
                </c:pt>
                <c:pt idx="4">
                  <c:v>4.926642344400046</c:v>
                </c:pt>
                <c:pt idx="5">
                  <c:v>1.144127260087132</c:v>
                </c:pt>
                <c:pt idx="6">
                  <c:v>3.631780702742391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Питома вага за економічною класифікацією галузі "Житлово-комунальне господарство" м. Кіровограда за І півріччя 2014 року 
</a:t>
            </a:r>
          </a:p>
        </c:rich>
      </c:tx>
      <c:layout>
        <c:manualLayout>
          <c:xMode val="factor"/>
          <c:yMode val="factor"/>
          <c:x val="0.1585"/>
          <c:y val="-0.01575"/>
        </c:manualLayout>
      </c:layout>
      <c:spPr>
        <a:solidFill>
          <a:srgbClr val="339966"/>
        </a:solidFill>
        <a:ln w="3175">
          <a:noFill/>
        </a:ln>
      </c:spPr>
    </c:title>
    <c:plotArea>
      <c:layout>
        <c:manualLayout>
          <c:xMode val="edge"/>
          <c:yMode val="edge"/>
          <c:x val="0.3045"/>
          <c:y val="0.3245"/>
          <c:w val="0.391"/>
          <c:h val="0.45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Благоустрій міста
80,0%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
20,0%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Фінансова допомога комунальним підприємствам</a:t>
                    </a:r>
                    <a:r>
                      <a:rPr lang="en-US" cap="none" sz="1575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ЖКГ!$L$12:$L$13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ЖКГ!$L$13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9"/>
          <c:y val="0.358"/>
          <c:w val="0.3385"/>
          <c:h val="0.51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праці
83,7%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11,9%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Інші
0,6 %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000000"/>
                        </a:solidFill>
                      </a:rPr>
                      <a:t>Продукти харчування
3,8 %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'Ек.Освіта'!$M$9:$M$13</c:f>
              <c:strCache/>
            </c:strRef>
          </c:cat>
          <c:val>
            <c:numRef>
              <c:f>'Ек.Освіта'!$N$9:$N$13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275"/>
          <c:y val="0.3455"/>
          <c:w val="0.32125"/>
          <c:h val="0.5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Продукти харчування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праці
85,1%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9,6%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Медикаменти та перв'язувальні матеріали
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Інші
1,5%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00"/>
                        </a:solidFill>
                      </a:rPr>
                      <a:t>Соціальне забезпечення
1,1%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'Ек.Здрав'!$F$5:$F$10</c:f>
              <c:strCache/>
            </c:strRef>
          </c:cat>
          <c:val>
            <c:numRef>
              <c:f>'Ек.Здрав'!$G$5:$G$10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625"/>
          <c:y val="0.4155"/>
          <c:w val="0.344"/>
          <c:h val="0.3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праці
94,6%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Оплата комунальних послуг та енергоносіїв
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Культурно-масові заходи
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1,9%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'Ек.культура'!$N$9:$N$12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125"/>
          <c:y val="0.42125"/>
          <c:w val="0.3325"/>
          <c:h val="0.3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Заходи по проведенню 
зборів та змагань
15,4%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праці
73,4%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Інші
3,6 %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solidFill>
                          <a:srgbClr val="000000"/>
                        </a:solidFill>
                      </a:rPr>
                      <a:t>Оплата комунальних
послуг та енергоносіїв
7,5%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'ЕК.физ-ра'!$N$5:$N$9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Виконання видатків міського бюджету м.Кіровограда
за 2004 рік (економічна класифікація)</a:t>
            </a:r>
          </a:p>
        </c:rich>
      </c:tx>
      <c:layout/>
      <c:spPr>
        <a:solidFill>
          <a:srgbClr val="FF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 Продукти харчування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33%Оплата праці з нарахування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1%Медикаменти та перев"язувальні матеріали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5%Оплата комунальних послуг та енергоносіїв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26%Субсидії
та поточні трансферти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11%Капітальні видатки
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000000"/>
                        </a:solidFill>
                      </a:rPr>
                      <a:t>23%Інші видатки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</cdr:y>
    </cdr:from>
    <cdr:to>
      <cdr:x>0.94925</cdr:x>
      <cdr:y>0.1</cdr:y>
    </cdr:to>
    <cdr:sp>
      <cdr:nvSpPr>
        <cdr:cNvPr id="1" name="Text Box 3"/>
        <cdr:cNvSpPr txBox="1">
          <a:spLocks noChangeArrowheads="1"/>
        </cdr:cNvSpPr>
      </cdr:nvSpPr>
      <cdr:spPr>
        <a:xfrm>
          <a:off x="533400" y="0"/>
          <a:ext cx="8296275" cy="571500"/>
        </a:xfrm>
        <a:prstGeom prst="rect">
          <a:avLst/>
        </a:prstGeom>
        <a:noFill/>
        <a:ln w="2857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Направлення видатків загального фонду міського бюджету м.Кіровограда за 
</a:t>
          </a:r>
          <a:r>
            <a:rPr lang="en-US" cap="none" sz="14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І півріччя 2014 року (без субвенцій)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4</xdr:col>
      <xdr:colOff>0</xdr:colOff>
      <xdr:row>60</xdr:row>
      <xdr:rowOff>0</xdr:rowOff>
    </xdr:to>
    <xdr:graphicFrame>
      <xdr:nvGraphicFramePr>
        <xdr:cNvPr id="1" name="Chart 1048"/>
        <xdr:cNvGraphicFramePr/>
      </xdr:nvGraphicFramePr>
      <xdr:xfrm>
        <a:off x="0" y="6829425"/>
        <a:ext cx="9353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1025"/>
        <xdr:cNvSpPr>
          <a:spLocks/>
        </xdr:cNvSpPr>
      </xdr:nvSpPr>
      <xdr:spPr>
        <a:xfrm>
          <a:off x="695325" y="0"/>
          <a:ext cx="73723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1026"/>
        <xdr:cNvGraphicFramePr/>
      </xdr:nvGraphicFramePr>
      <xdr:xfrm>
        <a:off x="47625" y="0"/>
        <a:ext cx="9086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1027"/>
        <xdr:cNvSpPr>
          <a:spLocks/>
        </xdr:cNvSpPr>
      </xdr:nvSpPr>
      <xdr:spPr>
        <a:xfrm>
          <a:off x="676275" y="85725"/>
          <a:ext cx="7362825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1304925</xdr:colOff>
      <xdr:row>32</xdr:row>
      <xdr:rowOff>28575</xdr:rowOff>
    </xdr:from>
    <xdr:to>
      <xdr:col>3</xdr:col>
      <xdr:colOff>1285875</xdr:colOff>
      <xdr:row>34</xdr:row>
      <xdr:rowOff>38100</xdr:rowOff>
    </xdr:to>
    <xdr:sp>
      <xdr:nvSpPr>
        <xdr:cNvPr id="5" name="Text Box 1032"/>
        <xdr:cNvSpPr txBox="1">
          <a:spLocks noChangeArrowheads="1"/>
        </xdr:cNvSpPr>
      </xdr:nvSpPr>
      <xdr:spPr>
        <a:xfrm>
          <a:off x="5553075" y="6981825"/>
          <a:ext cx="3590925" cy="3905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Питома вага за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економічною  класифікацією  "Освіта" м. Кіровограда за І півріччя 2014 року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123825</xdr:rowOff>
    </xdr:from>
    <xdr:to>
      <xdr:col>4</xdr:col>
      <xdr:colOff>971550</xdr:colOff>
      <xdr:row>57</xdr:row>
      <xdr:rowOff>66675</xdr:rowOff>
    </xdr:to>
    <xdr:graphicFrame>
      <xdr:nvGraphicFramePr>
        <xdr:cNvPr id="1" name="Chart 20"/>
        <xdr:cNvGraphicFramePr/>
      </xdr:nvGraphicFramePr>
      <xdr:xfrm>
        <a:off x="981075" y="6877050"/>
        <a:ext cx="8496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695325</xdr:colOff>
      <xdr:row>0</xdr:row>
      <xdr:rowOff>0</xdr:rowOff>
    </xdr:from>
    <xdr:to>
      <xdr:col>4</xdr:col>
      <xdr:colOff>209550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33525" y="0"/>
          <a:ext cx="71818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4</xdr:col>
      <xdr:colOff>971550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876300" y="0"/>
        <a:ext cx="8601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676275</xdr:colOff>
      <xdr:row>0</xdr:row>
      <xdr:rowOff>85725</xdr:rowOff>
    </xdr:from>
    <xdr:to>
      <xdr:col>4</xdr:col>
      <xdr:colOff>190500</xdr:colOff>
      <xdr:row>1</xdr:row>
      <xdr:rowOff>361950</xdr:rowOff>
    </xdr:to>
    <xdr:sp>
      <xdr:nvSpPr>
        <xdr:cNvPr id="4" name="Rectangle 3"/>
        <xdr:cNvSpPr>
          <a:spLocks/>
        </xdr:cNvSpPr>
      </xdr:nvSpPr>
      <xdr:spPr>
        <a:xfrm>
          <a:off x="1514475" y="85725"/>
          <a:ext cx="7181850" cy="466725"/>
        </a:xfrm>
        <a:prstGeom prst="rect">
          <a:avLst/>
        </a:prstGeom>
        <a:solidFill>
          <a:srgbClr val="FFCC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000000"/>
              </a:solidFill>
            </a:rPr>
            <a:t>"Охорона здоров'я"</a:t>
          </a:r>
        </a:p>
      </xdr:txBody>
    </xdr:sp>
    <xdr:clientData/>
  </xdr:twoCellAnchor>
  <xdr:twoCellAnchor>
    <xdr:from>
      <xdr:col>2</xdr:col>
      <xdr:colOff>466725</xdr:colOff>
      <xdr:row>33</xdr:row>
      <xdr:rowOff>38100</xdr:rowOff>
    </xdr:from>
    <xdr:to>
      <xdr:col>4</xdr:col>
      <xdr:colOff>838200</xdr:colOff>
      <xdr:row>35</xdr:row>
      <xdr:rowOff>85725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5581650" y="6981825"/>
          <a:ext cx="3762375" cy="428625"/>
        </a:xfrm>
        <a:prstGeom prst="rect">
          <a:avLst/>
        </a:prstGeom>
        <a:solidFill>
          <a:srgbClr val="FFCC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Питома вага за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економічною класифікацією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"Охорона здоров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'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я" м. Кіровограда за І півріччя 2014 року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0.61475</cdr:x>
      <cdr:y>0.68425</cdr:y>
    </cdr:from>
    <cdr:to>
      <cdr:x>0.8175</cdr:x>
      <cdr:y>0.75725</cdr:y>
    </cdr:to>
    <cdr:sp>
      <cdr:nvSpPr>
        <cdr:cNvPr id="1" name="Line 4"/>
        <cdr:cNvSpPr>
          <a:spLocks/>
        </cdr:cNvSpPr>
      </cdr:nvSpPr>
      <cdr:spPr>
        <a:xfrm flipV="1">
          <a:off x="5391150" y="4124325"/>
          <a:ext cx="1781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38100</xdr:rowOff>
    </xdr:from>
    <xdr:to>
      <xdr:col>3</xdr:col>
      <xdr:colOff>1381125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143500"/>
        <a:ext cx="87725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056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2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8961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"Культура"</a:t>
          </a:r>
        </a:p>
      </xdr:txBody>
    </xdr:sp>
    <xdr:clientData/>
  </xdr:twoCellAnchor>
  <xdr:twoCellAnchor>
    <xdr:from>
      <xdr:col>1</xdr:col>
      <xdr:colOff>1276350</xdr:colOff>
      <xdr:row>20</xdr:row>
      <xdr:rowOff>114300</xdr:rowOff>
    </xdr:from>
    <xdr:to>
      <xdr:col>4</xdr:col>
      <xdr:colOff>0</xdr:colOff>
      <xdr:row>22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95900" y="5219700"/>
          <a:ext cx="3476625" cy="40957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Питома вага за економічною  класифікацією    "Культура" м. Кіровограда за І півріччя 2014 року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3</xdr:col>
      <xdr:colOff>1524000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4714875"/>
        <a:ext cx="89916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0</xdr:row>
      <xdr:rowOff>0</xdr:rowOff>
    </xdr:from>
    <xdr:to>
      <xdr:col>3</xdr:col>
      <xdr:colOff>209550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95325" y="0"/>
          <a:ext cx="6981825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ВИДАТКИ ЗА ЕКОНОМІЧНОЮ КЛАСИФІКАЦІЄЮ
</a:t>
          </a:r>
          <a:r>
            <a:rPr lang="en-US" cap="none" sz="1400" b="0" i="0" u="none" baseline="0">
              <a:solidFill>
                <a:srgbClr val="000000"/>
              </a:solidFill>
            </a:rPr>
            <a:t>"Освіта"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1276350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625" y="0"/>
        <a:ext cx="8696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0</xdr:row>
      <xdr:rowOff>85725</xdr:rowOff>
    </xdr:from>
    <xdr:to>
      <xdr:col>3</xdr:col>
      <xdr:colOff>180975</xdr:colOff>
      <xdr:row>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676275" y="85725"/>
          <a:ext cx="6972300" cy="466725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ВИДАТКИ ЗА ЕКОНОМІЧНОЮ КЛАСИФІКАЦІЄЮ
</a:t>
          </a:r>
          <a:r>
            <a:rPr lang="en-US" cap="none" sz="1400" b="1" i="0" u="none" baseline="0">
              <a:solidFill>
                <a:srgbClr val="FFFFFF"/>
              </a:solidFill>
            </a:rPr>
            <a:t>"Фізична культура та спорт"</a:t>
          </a:r>
        </a:p>
      </xdr:txBody>
    </xdr:sp>
    <xdr:clientData/>
  </xdr:twoCellAnchor>
  <xdr:twoCellAnchor>
    <xdr:from>
      <xdr:col>1</xdr:col>
      <xdr:colOff>847725</xdr:colOff>
      <xdr:row>18</xdr:row>
      <xdr:rowOff>28575</xdr:rowOff>
    </xdr:from>
    <xdr:to>
      <xdr:col>3</xdr:col>
      <xdr:colOff>1352550</xdr:colOff>
      <xdr:row>20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43475" y="4838700"/>
          <a:ext cx="3876675" cy="47625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Питома вага за економічною класифікацією "Фізична культура і спорт" м. Кіровограда за І півріччя 2014 року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28575</xdr:rowOff>
    </xdr:from>
    <xdr:to>
      <xdr:col>7</xdr:col>
      <xdr:colOff>1019175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733425" y="4038600"/>
        <a:ext cx="8210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6"/>
  <sheetViews>
    <sheetView showZeros="0" zoomScale="75" zoomScaleNormal="75" zoomScaleSheetLayoutView="75" zoomScalePageLayoutView="0" workbookViewId="0" topLeftCell="A10">
      <selection activeCell="I52" sqref="I52"/>
    </sheetView>
  </sheetViews>
  <sheetFormatPr defaultColWidth="9.00390625" defaultRowHeight="12.75"/>
  <cols>
    <col min="1" max="1" width="36.625" style="32" customWidth="1"/>
    <col min="2" max="2" width="11.875" style="1" customWidth="1"/>
    <col min="3" max="3" width="13.875" style="1" customWidth="1"/>
    <col min="4" max="4" width="0.2421875" style="1" customWidth="1"/>
    <col min="5" max="5" width="2.00390625" style="1" hidden="1" customWidth="1"/>
    <col min="6" max="6" width="12.625" style="1" customWidth="1"/>
    <col min="7" max="7" width="3.00390625" style="1" hidden="1" customWidth="1"/>
    <col min="8" max="8" width="16.625" style="1" customWidth="1"/>
    <col min="9" max="9" width="17.125" style="1" customWidth="1"/>
    <col min="10" max="10" width="0.12890625" style="1" customWidth="1"/>
    <col min="11" max="11" width="16.375" style="1" customWidth="1"/>
    <col min="12" max="16384" width="9.125" style="15" customWidth="1"/>
  </cols>
  <sheetData>
    <row r="1" spans="4:11" ht="14.25" hidden="1">
      <c r="D1" s="79"/>
      <c r="E1" s="79"/>
      <c r="F1" s="79"/>
      <c r="G1" s="79"/>
      <c r="H1" s="79"/>
      <c r="I1" s="79"/>
      <c r="J1" s="79"/>
      <c r="K1" s="79"/>
    </row>
    <row r="2" spans="4:11" ht="18.75" hidden="1">
      <c r="D2" s="91" t="s">
        <v>17</v>
      </c>
      <c r="E2" s="91"/>
      <c r="F2" s="91"/>
      <c r="G2" s="91"/>
      <c r="H2" s="91"/>
      <c r="I2" s="91"/>
      <c r="J2" s="91"/>
      <c r="K2" s="91"/>
    </row>
    <row r="3" spans="4:11" ht="18.75" hidden="1">
      <c r="D3" s="90" t="s">
        <v>28</v>
      </c>
      <c r="E3" s="90"/>
      <c r="F3" s="90"/>
      <c r="G3" s="90"/>
      <c r="H3" s="90"/>
      <c r="I3" s="90"/>
      <c r="J3" s="90"/>
      <c r="K3" s="90"/>
    </row>
    <row r="4" spans="4:11" ht="18.75" hidden="1">
      <c r="D4" s="90" t="s">
        <v>31</v>
      </c>
      <c r="E4" s="90"/>
      <c r="F4" s="90"/>
      <c r="G4" s="90"/>
      <c r="H4" s="90"/>
      <c r="I4" s="90"/>
      <c r="J4" s="90"/>
      <c r="K4" s="90"/>
    </row>
    <row r="5" spans="4:11" ht="14.25" hidden="1">
      <c r="D5" s="79"/>
      <c r="E5" s="79"/>
      <c r="F5" s="79"/>
      <c r="G5" s="79"/>
      <c r="H5" s="79"/>
      <c r="I5" s="79"/>
      <c r="J5" s="79"/>
      <c r="K5" s="79"/>
    </row>
    <row r="6" spans="4:11" ht="13.5" customHeight="1">
      <c r="D6" s="79"/>
      <c r="E6" s="79"/>
      <c r="F6" s="89"/>
      <c r="G6" s="89"/>
      <c r="H6" s="89"/>
      <c r="I6" s="89"/>
      <c r="J6" s="89"/>
      <c r="K6" s="89"/>
    </row>
    <row r="7" spans="1:15" s="20" customFormat="1" ht="15.75" customHeight="1">
      <c r="A7" s="552" t="s">
        <v>12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18"/>
      <c r="M7" s="18"/>
      <c r="N7" s="18"/>
      <c r="O7" s="18"/>
    </row>
    <row r="8" spans="1:15" s="20" customFormat="1" ht="15.75" customHeight="1">
      <c r="A8" s="552" t="s">
        <v>78</v>
      </c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18"/>
      <c r="M8" s="18"/>
      <c r="N8" s="18"/>
      <c r="O8" s="18"/>
    </row>
    <row r="9" spans="1:15" ht="16.5" customHeight="1">
      <c r="A9" s="553" t="s">
        <v>27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14"/>
      <c r="M9" s="14"/>
      <c r="N9" s="14"/>
      <c r="O9" s="14"/>
    </row>
    <row r="10" spans="1:15" ht="16.5" customHeight="1">
      <c r="A10" s="99"/>
      <c r="B10" s="98"/>
      <c r="C10" s="98"/>
      <c r="D10" s="98"/>
      <c r="E10" s="98"/>
      <c r="F10" s="100"/>
      <c r="G10" s="100"/>
      <c r="H10" s="546"/>
      <c r="I10" s="546"/>
      <c r="J10" s="546"/>
      <c r="K10" s="100"/>
      <c r="L10" s="14"/>
      <c r="M10" s="14"/>
      <c r="N10" s="14"/>
      <c r="O10" s="14"/>
    </row>
    <row r="11" spans="1:15" ht="16.5" customHeight="1">
      <c r="A11" s="36" t="s">
        <v>13</v>
      </c>
      <c r="B11" s="49"/>
      <c r="C11" s="49"/>
      <c r="D11" s="49"/>
      <c r="E11" s="49"/>
      <c r="F11" s="67"/>
      <c r="G11" s="67"/>
      <c r="H11" s="67"/>
      <c r="I11" s="67"/>
      <c r="J11" s="67"/>
      <c r="K11" s="25" t="s">
        <v>10</v>
      </c>
      <c r="L11" s="14"/>
      <c r="M11" s="14"/>
      <c r="N11" s="14"/>
      <c r="O11" s="14"/>
    </row>
    <row r="12" spans="1:15" ht="14.25" customHeight="1" thickBot="1">
      <c r="A12" s="28"/>
      <c r="B12" s="42"/>
      <c r="C12" s="42"/>
      <c r="D12" s="42"/>
      <c r="E12" s="42"/>
      <c r="F12" s="42"/>
      <c r="G12" s="42"/>
      <c r="H12" s="42"/>
      <c r="I12" s="42"/>
      <c r="J12" s="42"/>
      <c r="K12" s="25"/>
      <c r="L12" s="14"/>
      <c r="M12" s="14"/>
      <c r="N12" s="14"/>
      <c r="O12" s="14"/>
    </row>
    <row r="13" spans="1:15" s="20" customFormat="1" ht="19.5" customHeight="1">
      <c r="A13" s="515" t="s">
        <v>0</v>
      </c>
      <c r="B13" s="528" t="s">
        <v>74</v>
      </c>
      <c r="C13" s="521" t="s">
        <v>75</v>
      </c>
      <c r="D13" s="535"/>
      <c r="E13" s="535"/>
      <c r="F13" s="535"/>
      <c r="G13" s="535"/>
      <c r="H13" s="522"/>
      <c r="I13" s="528" t="s">
        <v>16</v>
      </c>
      <c r="J13" s="528"/>
      <c r="K13" s="547"/>
      <c r="L13" s="18"/>
      <c r="M13" s="18"/>
      <c r="N13" s="18"/>
      <c r="O13" s="18"/>
    </row>
    <row r="14" spans="1:15" s="20" customFormat="1" ht="48.75" customHeight="1" thickBot="1">
      <c r="A14" s="516"/>
      <c r="B14" s="529"/>
      <c r="C14" s="529" t="s">
        <v>76</v>
      </c>
      <c r="D14" s="529"/>
      <c r="E14" s="48" t="s">
        <v>23</v>
      </c>
      <c r="F14" s="48" t="s">
        <v>53</v>
      </c>
      <c r="G14" s="48" t="s">
        <v>24</v>
      </c>
      <c r="H14" s="48" t="s">
        <v>79</v>
      </c>
      <c r="I14" s="48" t="s">
        <v>77</v>
      </c>
      <c r="J14" s="556" t="s">
        <v>80</v>
      </c>
      <c r="K14" s="557"/>
      <c r="L14" s="93"/>
      <c r="N14" s="18"/>
      <c r="O14" s="18"/>
    </row>
    <row r="15" spans="1:15" ht="18" customHeight="1">
      <c r="A15" s="43" t="s">
        <v>1</v>
      </c>
      <c r="B15" s="2">
        <v>4384.6</v>
      </c>
      <c r="C15" s="525">
        <v>5410</v>
      </c>
      <c r="D15" s="526"/>
      <c r="E15" s="2"/>
      <c r="F15" s="2">
        <v>5524</v>
      </c>
      <c r="G15" s="2">
        <v>2094.5</v>
      </c>
      <c r="H15" s="2">
        <f>F15-C15</f>
        <v>114</v>
      </c>
      <c r="I15" s="2">
        <f>F15/B15*100</f>
        <v>125.986406969849</v>
      </c>
      <c r="J15" s="525">
        <f>F15/C15*100</f>
        <v>102.10720887245841</v>
      </c>
      <c r="K15" s="549"/>
      <c r="L15" s="14"/>
      <c r="M15" s="18"/>
      <c r="N15" s="14"/>
      <c r="O15" s="14"/>
    </row>
    <row r="16" spans="1:15" ht="29.25" customHeight="1">
      <c r="A16" s="8" t="s">
        <v>20</v>
      </c>
      <c r="B16" s="3">
        <v>205.3</v>
      </c>
      <c r="C16" s="511">
        <v>26.5</v>
      </c>
      <c r="D16" s="512"/>
      <c r="E16" s="4"/>
      <c r="F16" s="3">
        <v>46.4</v>
      </c>
      <c r="G16" s="3"/>
      <c r="H16" s="2">
        <f aca="true" t="shared" si="0" ref="H16:H34">F16-C16</f>
        <v>19.9</v>
      </c>
      <c r="I16" s="3"/>
      <c r="J16" s="511" t="s">
        <v>88</v>
      </c>
      <c r="K16" s="548"/>
      <c r="L16" s="14"/>
      <c r="M16" s="14"/>
      <c r="N16" s="14"/>
      <c r="O16" s="14"/>
    </row>
    <row r="17" spans="1:15" ht="18" customHeight="1">
      <c r="A17" s="8" t="s">
        <v>3</v>
      </c>
      <c r="B17" s="3">
        <v>972.6</v>
      </c>
      <c r="C17" s="511">
        <v>1000</v>
      </c>
      <c r="D17" s="512"/>
      <c r="E17" s="3"/>
      <c r="F17" s="3">
        <v>1068.3</v>
      </c>
      <c r="G17" s="3">
        <v>488.2</v>
      </c>
      <c r="H17" s="2">
        <f t="shared" si="0"/>
        <v>68.29999999999995</v>
      </c>
      <c r="I17" s="3">
        <f>F17/B17*100</f>
        <v>109.83960518198641</v>
      </c>
      <c r="J17" s="511">
        <f aca="true" t="shared" si="1" ref="J17:J34">F17/C17*100</f>
        <v>106.83</v>
      </c>
      <c r="K17" s="548"/>
      <c r="L17" s="14"/>
      <c r="M17" s="14"/>
      <c r="N17" s="14"/>
      <c r="O17" s="14"/>
    </row>
    <row r="18" spans="1:15" ht="18" customHeight="1">
      <c r="A18" s="8" t="s">
        <v>26</v>
      </c>
      <c r="B18" s="3">
        <v>1.3</v>
      </c>
      <c r="C18" s="511">
        <v>1</v>
      </c>
      <c r="D18" s="512"/>
      <c r="E18" s="3"/>
      <c r="F18" s="3">
        <v>4.3</v>
      </c>
      <c r="G18" s="3"/>
      <c r="H18" s="2">
        <f t="shared" si="0"/>
        <v>3.3</v>
      </c>
      <c r="I18" s="3" t="s">
        <v>81</v>
      </c>
      <c r="J18" s="511" t="s">
        <v>87</v>
      </c>
      <c r="K18" s="548"/>
      <c r="L18" s="14"/>
      <c r="M18" s="14"/>
      <c r="N18" s="14"/>
      <c r="O18" s="14"/>
    </row>
    <row r="19" spans="1:15" ht="18.75" customHeight="1">
      <c r="A19" s="8" t="s">
        <v>4</v>
      </c>
      <c r="B19" s="3">
        <v>13.5</v>
      </c>
      <c r="C19" s="511">
        <v>14</v>
      </c>
      <c r="D19" s="512"/>
      <c r="E19" s="4"/>
      <c r="F19" s="3">
        <v>15.6</v>
      </c>
      <c r="G19" s="3">
        <v>6.5</v>
      </c>
      <c r="H19" s="2">
        <f t="shared" si="0"/>
        <v>1.5999999999999996</v>
      </c>
      <c r="I19" s="3">
        <f>F19/B19*100</f>
        <v>115.55555555555554</v>
      </c>
      <c r="J19" s="511">
        <f t="shared" si="1"/>
        <v>111.42857142857143</v>
      </c>
      <c r="K19" s="548"/>
      <c r="L19" s="14"/>
      <c r="M19" s="14"/>
      <c r="N19" s="14"/>
      <c r="O19" s="14"/>
    </row>
    <row r="20" spans="1:15" ht="23.25" customHeight="1">
      <c r="A20" s="8" t="s">
        <v>9</v>
      </c>
      <c r="B20" s="3">
        <v>114.5</v>
      </c>
      <c r="C20" s="511"/>
      <c r="D20" s="512"/>
      <c r="E20" s="3"/>
      <c r="F20" s="3">
        <v>59.9</v>
      </c>
      <c r="G20" s="3"/>
      <c r="H20" s="2">
        <f t="shared" si="0"/>
        <v>59.9</v>
      </c>
      <c r="I20" s="3"/>
      <c r="J20" s="511"/>
      <c r="K20" s="548"/>
      <c r="L20" s="14"/>
      <c r="M20" s="14"/>
      <c r="N20" s="14"/>
      <c r="O20" s="14"/>
    </row>
    <row r="21" spans="1:15" ht="18" customHeight="1">
      <c r="A21" s="8" t="s">
        <v>5</v>
      </c>
      <c r="B21" s="6">
        <v>13.8</v>
      </c>
      <c r="C21" s="530">
        <v>12.4</v>
      </c>
      <c r="D21" s="531"/>
      <c r="E21" s="6"/>
      <c r="F21" s="6">
        <v>10.7</v>
      </c>
      <c r="G21" s="3">
        <v>6.8</v>
      </c>
      <c r="H21" s="2">
        <f t="shared" si="0"/>
        <v>-1.700000000000001</v>
      </c>
      <c r="I21" s="3">
        <f aca="true" t="shared" si="2" ref="I21:I29">F21/B21*100</f>
        <v>77.53623188405795</v>
      </c>
      <c r="J21" s="511">
        <f t="shared" si="1"/>
        <v>86.29032258064515</v>
      </c>
      <c r="K21" s="548"/>
      <c r="L21" s="14"/>
      <c r="M21" s="14"/>
      <c r="N21" s="14"/>
      <c r="O21" s="14"/>
    </row>
    <row r="22" spans="1:15" ht="18" customHeight="1">
      <c r="A22" s="8" t="s">
        <v>6</v>
      </c>
      <c r="B22" s="3">
        <v>355.1</v>
      </c>
      <c r="C22" s="511">
        <v>405</v>
      </c>
      <c r="D22" s="512"/>
      <c r="E22" s="3"/>
      <c r="F22" s="3">
        <v>325.1</v>
      </c>
      <c r="G22" s="3">
        <v>201.7</v>
      </c>
      <c r="H22" s="2">
        <f t="shared" si="0"/>
        <v>-79.89999999999998</v>
      </c>
      <c r="I22" s="3">
        <f t="shared" si="2"/>
        <v>91.55167558434243</v>
      </c>
      <c r="J22" s="511">
        <f t="shared" si="1"/>
        <v>80.27160493827161</v>
      </c>
      <c r="K22" s="548"/>
      <c r="L22" s="14"/>
      <c r="M22" s="14"/>
      <c r="N22" s="14"/>
      <c r="O22" s="14"/>
    </row>
    <row r="23" spans="1:15" ht="18" customHeight="1">
      <c r="A23" s="8" t="s">
        <v>18</v>
      </c>
      <c r="B23" s="3">
        <v>574.4</v>
      </c>
      <c r="C23" s="511">
        <v>590</v>
      </c>
      <c r="D23" s="512"/>
      <c r="E23" s="3"/>
      <c r="F23" s="3">
        <v>651.4</v>
      </c>
      <c r="G23" s="3">
        <v>197.5</v>
      </c>
      <c r="H23" s="2">
        <f t="shared" si="0"/>
        <v>61.39999999999998</v>
      </c>
      <c r="I23" s="3">
        <f t="shared" si="2"/>
        <v>113.40529247910864</v>
      </c>
      <c r="J23" s="511">
        <f t="shared" si="1"/>
        <v>110.40677966101696</v>
      </c>
      <c r="K23" s="548"/>
      <c r="L23" s="14"/>
      <c r="M23" s="14"/>
      <c r="N23" s="14"/>
      <c r="O23" s="14"/>
    </row>
    <row r="24" spans="1:15" ht="17.25" customHeight="1">
      <c r="A24" s="8" t="s">
        <v>7</v>
      </c>
      <c r="B24" s="3">
        <v>447.1</v>
      </c>
      <c r="C24" s="511">
        <v>585</v>
      </c>
      <c r="D24" s="512"/>
      <c r="E24" s="3"/>
      <c r="F24" s="3">
        <v>691.3</v>
      </c>
      <c r="G24" s="3">
        <v>287.7</v>
      </c>
      <c r="H24" s="2">
        <f t="shared" si="0"/>
        <v>106.29999999999995</v>
      </c>
      <c r="I24" s="3">
        <f t="shared" si="2"/>
        <v>154.6186535450682</v>
      </c>
      <c r="J24" s="511">
        <f t="shared" si="1"/>
        <v>118.17094017094017</v>
      </c>
      <c r="K24" s="548"/>
      <c r="L24" s="14"/>
      <c r="M24" s="14"/>
      <c r="N24" s="14"/>
      <c r="O24" s="14"/>
    </row>
    <row r="25" spans="1:15" ht="18" customHeight="1">
      <c r="A25" s="8" t="s">
        <v>25</v>
      </c>
      <c r="B25" s="3">
        <v>198.9</v>
      </c>
      <c r="C25" s="511">
        <v>205</v>
      </c>
      <c r="D25" s="512"/>
      <c r="E25" s="3"/>
      <c r="F25" s="3">
        <v>220.8</v>
      </c>
      <c r="G25" s="3">
        <v>76.8</v>
      </c>
      <c r="H25" s="2">
        <f t="shared" si="0"/>
        <v>15.800000000000011</v>
      </c>
      <c r="I25" s="3">
        <f t="shared" si="2"/>
        <v>111.0105580693816</v>
      </c>
      <c r="J25" s="511">
        <f t="shared" si="1"/>
        <v>107.70731707317074</v>
      </c>
      <c r="K25" s="548"/>
      <c r="L25" s="14"/>
      <c r="M25" s="14"/>
      <c r="N25" s="14"/>
      <c r="O25" s="14"/>
    </row>
    <row r="26" spans="1:15" ht="25.5" customHeight="1">
      <c r="A26" s="8" t="s">
        <v>11</v>
      </c>
      <c r="B26" s="9">
        <v>8.8</v>
      </c>
      <c r="C26" s="511">
        <v>9</v>
      </c>
      <c r="D26" s="512"/>
      <c r="E26" s="9"/>
      <c r="F26" s="9">
        <v>5.9</v>
      </c>
      <c r="G26" s="9"/>
      <c r="H26" s="2">
        <f t="shared" si="0"/>
        <v>-3.0999999999999996</v>
      </c>
      <c r="I26" s="3">
        <f t="shared" si="2"/>
        <v>67.04545454545455</v>
      </c>
      <c r="J26" s="511">
        <f t="shared" si="1"/>
        <v>65.55555555555556</v>
      </c>
      <c r="K26" s="548"/>
      <c r="L26" s="14"/>
      <c r="M26" s="14"/>
      <c r="N26" s="14"/>
      <c r="O26" s="14"/>
    </row>
    <row r="27" spans="1:15" ht="18" customHeight="1">
      <c r="A27" s="8" t="s">
        <v>37</v>
      </c>
      <c r="B27" s="9">
        <v>48.6</v>
      </c>
      <c r="C27" s="511">
        <v>20</v>
      </c>
      <c r="D27" s="512"/>
      <c r="E27" s="9"/>
      <c r="F27" s="9">
        <v>1.9</v>
      </c>
      <c r="G27" s="9"/>
      <c r="H27" s="2">
        <f t="shared" si="0"/>
        <v>-18.1</v>
      </c>
      <c r="I27" s="3">
        <f t="shared" si="2"/>
        <v>3.9094650205761314</v>
      </c>
      <c r="J27" s="511">
        <f>F27/C27*100</f>
        <v>9.5</v>
      </c>
      <c r="K27" s="548"/>
      <c r="L27" s="14"/>
      <c r="M27" s="14"/>
      <c r="N27" s="14"/>
      <c r="O27" s="14"/>
    </row>
    <row r="28" spans="1:15" ht="17.25" customHeight="1" thickBot="1">
      <c r="A28" s="37" t="s">
        <v>8</v>
      </c>
      <c r="B28" s="9">
        <v>30.6</v>
      </c>
      <c r="C28" s="507">
        <v>9.1</v>
      </c>
      <c r="D28" s="508"/>
      <c r="E28" s="9"/>
      <c r="F28" s="9">
        <f>0.7+0.3+10.4+3.7+3</f>
        <v>18.1</v>
      </c>
      <c r="G28" s="9">
        <v>137.4</v>
      </c>
      <c r="H28" s="87">
        <f t="shared" si="0"/>
        <v>9.000000000000002</v>
      </c>
      <c r="I28" s="9">
        <f t="shared" si="2"/>
        <v>59.150326797385624</v>
      </c>
      <c r="J28" s="561" t="s">
        <v>82</v>
      </c>
      <c r="K28" s="562"/>
      <c r="L28" s="14"/>
      <c r="M28" s="14"/>
      <c r="N28" s="14"/>
      <c r="O28" s="14"/>
    </row>
    <row r="29" spans="1:15" ht="28.5" customHeight="1" thickBot="1">
      <c r="A29" s="44" t="s">
        <v>47</v>
      </c>
      <c r="B29" s="12">
        <f>SUM(B15:B28)</f>
        <v>7369.100000000002</v>
      </c>
      <c r="C29" s="509">
        <f>SUM(C15:C28)</f>
        <v>8287</v>
      </c>
      <c r="D29" s="510"/>
      <c r="E29" s="12">
        <f>SUM(E15:E28)</f>
        <v>0</v>
      </c>
      <c r="F29" s="12">
        <f>SUM(F15:F28)</f>
        <v>8643.699999999999</v>
      </c>
      <c r="G29" s="12" t="e">
        <f>SUM(G15+#REF!+G16+#REF!+G17+G19+G18+#REF!+G20+G21+G22+G23+G24+#REF!+G25+G28+#REF!)</f>
        <v>#REF!</v>
      </c>
      <c r="H29" s="12">
        <f t="shared" si="0"/>
        <v>356.6999999999989</v>
      </c>
      <c r="I29" s="12">
        <f t="shared" si="2"/>
        <v>117.29654910368967</v>
      </c>
      <c r="J29" s="554">
        <f t="shared" si="1"/>
        <v>104.30433208640038</v>
      </c>
      <c r="K29" s="555"/>
      <c r="L29" s="14"/>
      <c r="M29" s="14"/>
      <c r="N29" s="14"/>
      <c r="O29" s="14"/>
    </row>
    <row r="30" spans="1:15" ht="21" customHeight="1">
      <c r="A30" s="43" t="s">
        <v>32</v>
      </c>
      <c r="B30" s="2">
        <v>877.3</v>
      </c>
      <c r="C30" s="525">
        <v>1841</v>
      </c>
      <c r="D30" s="526"/>
      <c r="E30" s="2"/>
      <c r="F30" s="2">
        <v>1858.2</v>
      </c>
      <c r="G30" s="2"/>
      <c r="H30" s="2">
        <f t="shared" si="0"/>
        <v>17.200000000000045</v>
      </c>
      <c r="I30" s="2" t="s">
        <v>66</v>
      </c>
      <c r="J30" s="558">
        <f t="shared" si="1"/>
        <v>100.93427485062467</v>
      </c>
      <c r="K30" s="558"/>
      <c r="L30" s="14"/>
      <c r="M30" s="14"/>
      <c r="N30" s="14"/>
      <c r="O30" s="14"/>
    </row>
    <row r="31" spans="1:15" s="24" customFormat="1" ht="15.75" customHeight="1" thickBot="1">
      <c r="A31" s="37" t="s">
        <v>33</v>
      </c>
      <c r="B31" s="9">
        <v>380.6</v>
      </c>
      <c r="C31" s="507"/>
      <c r="D31" s="508"/>
      <c r="E31" s="9"/>
      <c r="F31" s="9"/>
      <c r="G31" s="9">
        <v>350</v>
      </c>
      <c r="H31" s="87">
        <f t="shared" si="0"/>
        <v>0</v>
      </c>
      <c r="I31" s="9"/>
      <c r="J31" s="559"/>
      <c r="K31" s="559"/>
      <c r="L31" s="23"/>
      <c r="M31" s="23"/>
      <c r="N31" s="23"/>
      <c r="O31" s="23"/>
    </row>
    <row r="32" spans="1:15" s="24" customFormat="1" ht="15.75" customHeight="1" thickBot="1">
      <c r="A32" s="44" t="s">
        <v>29</v>
      </c>
      <c r="B32" s="12">
        <f>B31+B30+B29</f>
        <v>8627.000000000002</v>
      </c>
      <c r="C32" s="509">
        <f>C31+C30+C29</f>
        <v>10128</v>
      </c>
      <c r="D32" s="510"/>
      <c r="E32" s="12">
        <f>E31+E30+E29</f>
        <v>0</v>
      </c>
      <c r="F32" s="12">
        <f>F31+F30+F29</f>
        <v>10501.9</v>
      </c>
      <c r="G32" s="12"/>
      <c r="H32" s="12">
        <f>F32-C32</f>
        <v>373.89999999999964</v>
      </c>
      <c r="I32" s="12">
        <f>F32/B32*100</f>
        <v>121.73293149414626</v>
      </c>
      <c r="J32" s="554">
        <f>F32/C32*100</f>
        <v>103.69174565560822</v>
      </c>
      <c r="K32" s="555"/>
      <c r="L32" s="23"/>
      <c r="M32" s="23"/>
      <c r="N32" s="23"/>
      <c r="O32" s="23"/>
    </row>
    <row r="33" spans="1:15" s="24" customFormat="1" ht="18.75" customHeight="1" thickBot="1">
      <c r="A33" s="92" t="s">
        <v>38</v>
      </c>
      <c r="B33" s="87">
        <v>4350.2</v>
      </c>
      <c r="C33" s="550">
        <v>5431.8</v>
      </c>
      <c r="D33" s="551"/>
      <c r="E33" s="87"/>
      <c r="F33" s="87">
        <v>4884.9</v>
      </c>
      <c r="G33" s="87"/>
      <c r="H33" s="87">
        <f t="shared" si="0"/>
        <v>-546.9000000000005</v>
      </c>
      <c r="I33" s="87">
        <f>F33/B33*100</f>
        <v>112.29138890165969</v>
      </c>
      <c r="J33" s="560">
        <f t="shared" si="1"/>
        <v>89.931514415111</v>
      </c>
      <c r="K33" s="560"/>
      <c r="L33" s="23"/>
      <c r="M33" s="23"/>
      <c r="N33" s="23"/>
      <c r="O33" s="23"/>
    </row>
    <row r="34" spans="1:15" s="24" customFormat="1" ht="19.5" customHeight="1" thickBot="1">
      <c r="A34" s="44" t="s">
        <v>30</v>
      </c>
      <c r="B34" s="12">
        <f>B29+B30+B31+B33</f>
        <v>12977.2</v>
      </c>
      <c r="C34" s="509">
        <f>C29+C30+C31+C33</f>
        <v>15559.8</v>
      </c>
      <c r="D34" s="510"/>
      <c r="E34" s="12">
        <f>E29+E30+E31+E33</f>
        <v>0</v>
      </c>
      <c r="F34" s="12">
        <f>F29+F30+F31+F33</f>
        <v>15386.8</v>
      </c>
      <c r="G34" s="12" t="e">
        <f>G29+G31+#REF!+G33</f>
        <v>#REF!</v>
      </c>
      <c r="H34" s="12">
        <f t="shared" si="0"/>
        <v>-173</v>
      </c>
      <c r="I34" s="12">
        <f>F34/B34*100</f>
        <v>118.5679499429769</v>
      </c>
      <c r="J34" s="554">
        <f t="shared" si="1"/>
        <v>98.888160516202</v>
      </c>
      <c r="K34" s="555"/>
      <c r="L34" s="23"/>
      <c r="M34" s="23"/>
      <c r="N34" s="23"/>
      <c r="O34" s="23"/>
    </row>
    <row r="35" spans="1:15" s="24" customFormat="1" ht="24.75" customHeight="1">
      <c r="A35" s="39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</row>
    <row r="36" spans="1:15" s="24" customFormat="1" ht="16.5" customHeight="1">
      <c r="A36" s="33" t="s">
        <v>15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/>
      <c r="M36" s="23"/>
      <c r="N36" s="23"/>
      <c r="O36" s="23"/>
    </row>
    <row r="37" spans="1:15" s="24" customFormat="1" ht="11.25" customHeight="1" thickBo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3"/>
      <c r="M37" s="23"/>
      <c r="N37" s="23"/>
      <c r="O37" s="23"/>
    </row>
    <row r="38" spans="1:256" s="76" customFormat="1" ht="18" customHeight="1">
      <c r="A38" s="515" t="s">
        <v>0</v>
      </c>
      <c r="B38" s="519" t="str">
        <f>B13</f>
        <v>Факт за січень-лютий    2002 р.</v>
      </c>
      <c r="C38" s="521" t="s">
        <v>83</v>
      </c>
      <c r="D38" s="522"/>
      <c r="E38" s="50"/>
      <c r="F38" s="521" t="s">
        <v>84</v>
      </c>
      <c r="G38" s="535"/>
      <c r="H38" s="522"/>
      <c r="I38" s="532" t="s">
        <v>16</v>
      </c>
      <c r="J38" s="533"/>
      <c r="K38" s="534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4" customFormat="1" ht="50.25" customHeight="1" thickBot="1">
      <c r="A39" s="516"/>
      <c r="B39" s="520"/>
      <c r="C39" s="523"/>
      <c r="D39" s="524"/>
      <c r="E39" s="48" t="s">
        <v>23</v>
      </c>
      <c r="F39" s="523"/>
      <c r="G39" s="536"/>
      <c r="H39" s="524"/>
      <c r="I39" s="544" t="str">
        <f>I14</f>
        <v>до факту січня-лютого 2002 р.</v>
      </c>
      <c r="J39" s="545"/>
      <c r="K39" s="47" t="s">
        <v>85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15" s="46" customFormat="1" ht="27" customHeight="1">
      <c r="A40" s="43" t="s">
        <v>2</v>
      </c>
      <c r="B40" s="2">
        <v>291.4</v>
      </c>
      <c r="C40" s="525">
        <v>2750</v>
      </c>
      <c r="D40" s="526"/>
      <c r="E40" s="2"/>
      <c r="F40" s="525">
        <v>317.6</v>
      </c>
      <c r="G40" s="537"/>
      <c r="H40" s="526"/>
      <c r="I40" s="538">
        <f>F40/B40*100</f>
        <v>108.99107755662321</v>
      </c>
      <c r="J40" s="539"/>
      <c r="K40" s="34">
        <f aca="true" t="shared" si="3" ref="K40:K50">F40/C40*100</f>
        <v>11.54909090909091</v>
      </c>
      <c r="L40" s="45"/>
      <c r="M40" s="45"/>
      <c r="N40" s="45"/>
      <c r="O40" s="45"/>
    </row>
    <row r="41" spans="1:15" s="46" customFormat="1" ht="27" customHeight="1">
      <c r="A41" s="43" t="s">
        <v>63</v>
      </c>
      <c r="B41" s="2">
        <v>9.5</v>
      </c>
      <c r="C41" s="511">
        <v>50</v>
      </c>
      <c r="D41" s="512"/>
      <c r="E41" s="2"/>
      <c r="F41" s="511"/>
      <c r="G41" s="517"/>
      <c r="H41" s="512"/>
      <c r="I41" s="518"/>
      <c r="J41" s="518"/>
      <c r="K41" s="34">
        <f t="shared" si="3"/>
        <v>0</v>
      </c>
      <c r="L41" s="45"/>
      <c r="M41" s="45"/>
      <c r="N41" s="45"/>
      <c r="O41" s="45"/>
    </row>
    <row r="42" spans="1:15" s="46" customFormat="1" ht="23.25" customHeight="1">
      <c r="A42" s="26" t="s">
        <v>49</v>
      </c>
      <c r="B42" s="7">
        <f>B43+B44</f>
        <v>207.8</v>
      </c>
      <c r="C42" s="513">
        <f>C43+C44</f>
        <v>1608</v>
      </c>
      <c r="D42" s="514"/>
      <c r="E42" s="7"/>
      <c r="F42" s="513">
        <f>F43+F44</f>
        <v>237.5</v>
      </c>
      <c r="G42" s="527"/>
      <c r="H42" s="514"/>
      <c r="I42" s="513">
        <f>F42/B42*100</f>
        <v>114.29258902791145</v>
      </c>
      <c r="J42" s="514"/>
      <c r="K42" s="21">
        <f>F42/C42*100</f>
        <v>14.769900497512436</v>
      </c>
      <c r="L42" s="22"/>
      <c r="M42" s="45"/>
      <c r="N42" s="45"/>
      <c r="O42" s="45"/>
    </row>
    <row r="43" spans="1:15" s="77" customFormat="1" ht="28.5" customHeight="1">
      <c r="A43" s="8" t="s">
        <v>51</v>
      </c>
      <c r="B43" s="3">
        <v>10.8</v>
      </c>
      <c r="C43" s="511">
        <v>70</v>
      </c>
      <c r="D43" s="512"/>
      <c r="E43" s="3"/>
      <c r="F43" s="511">
        <v>15.1</v>
      </c>
      <c r="G43" s="517"/>
      <c r="H43" s="512"/>
      <c r="I43" s="513">
        <f aca="true" t="shared" si="4" ref="I43:I50">F43/B43*100</f>
        <v>139.81481481481478</v>
      </c>
      <c r="J43" s="514"/>
      <c r="K43" s="5">
        <f t="shared" si="3"/>
        <v>21.571428571428573</v>
      </c>
      <c r="L43" s="14"/>
      <c r="M43" s="14"/>
      <c r="N43" s="14"/>
      <c r="O43" s="14"/>
    </row>
    <row r="44" spans="1:15" s="77" customFormat="1" ht="30" customHeight="1">
      <c r="A44" s="8" t="s">
        <v>52</v>
      </c>
      <c r="B44" s="3">
        <v>197</v>
      </c>
      <c r="C44" s="511">
        <v>1538</v>
      </c>
      <c r="D44" s="512"/>
      <c r="E44" s="3"/>
      <c r="F44" s="511">
        <v>222.4</v>
      </c>
      <c r="G44" s="517"/>
      <c r="H44" s="512"/>
      <c r="I44" s="513">
        <f t="shared" si="4"/>
        <v>112.89340101522842</v>
      </c>
      <c r="J44" s="514"/>
      <c r="K44" s="5">
        <f t="shared" si="3"/>
        <v>14.460338101430429</v>
      </c>
      <c r="L44" s="14"/>
      <c r="M44" s="14"/>
      <c r="N44" s="14"/>
      <c r="O44" s="14"/>
    </row>
    <row r="45" spans="1:15" s="77" customFormat="1" ht="25.5" customHeight="1">
      <c r="A45" s="8" t="s">
        <v>14</v>
      </c>
      <c r="B45" s="3">
        <v>875.1</v>
      </c>
      <c r="C45" s="511">
        <v>8241.2</v>
      </c>
      <c r="D45" s="512"/>
      <c r="E45" s="3"/>
      <c r="F45" s="511">
        <v>1096.9</v>
      </c>
      <c r="G45" s="517"/>
      <c r="H45" s="512"/>
      <c r="I45" s="513">
        <f t="shared" si="4"/>
        <v>125.34567478002513</v>
      </c>
      <c r="J45" s="514"/>
      <c r="K45" s="5">
        <f t="shared" si="3"/>
        <v>13.30995486094258</v>
      </c>
      <c r="L45" s="14"/>
      <c r="M45" s="14"/>
      <c r="N45" s="14"/>
      <c r="O45" s="14"/>
    </row>
    <row r="46" spans="1:15" s="24" customFormat="1" ht="15.75" customHeight="1">
      <c r="A46" s="26" t="s">
        <v>34</v>
      </c>
      <c r="B46" s="7">
        <f>B48+B49+B47</f>
        <v>316.3</v>
      </c>
      <c r="C46" s="513">
        <f>C48+C49+C47</f>
        <v>2760</v>
      </c>
      <c r="D46" s="514"/>
      <c r="E46" s="7">
        <f>E48+E49</f>
        <v>0</v>
      </c>
      <c r="F46" s="513">
        <f>F48+F49+F47</f>
        <v>296</v>
      </c>
      <c r="G46" s="527"/>
      <c r="H46" s="514"/>
      <c r="I46" s="513">
        <f t="shared" si="4"/>
        <v>93.5820423648435</v>
      </c>
      <c r="J46" s="514"/>
      <c r="K46" s="21">
        <f t="shared" si="3"/>
        <v>10.72463768115942</v>
      </c>
      <c r="L46" s="23"/>
      <c r="M46" s="23"/>
      <c r="N46" s="23"/>
      <c r="O46" s="23"/>
    </row>
    <row r="47" spans="1:15" s="24" customFormat="1" ht="15.75" customHeight="1">
      <c r="A47" s="8" t="s">
        <v>50</v>
      </c>
      <c r="B47" s="7"/>
      <c r="C47" s="513"/>
      <c r="D47" s="514"/>
      <c r="E47" s="7"/>
      <c r="F47" s="511"/>
      <c r="G47" s="517"/>
      <c r="H47" s="512"/>
      <c r="I47" s="513"/>
      <c r="J47" s="514"/>
      <c r="K47" s="21"/>
      <c r="L47" s="23"/>
      <c r="M47" s="23"/>
      <c r="N47" s="23"/>
      <c r="O47" s="23"/>
    </row>
    <row r="48" spans="1:15" s="77" customFormat="1" ht="15" customHeight="1">
      <c r="A48" s="8" t="s">
        <v>86</v>
      </c>
      <c r="B48" s="3">
        <v>305</v>
      </c>
      <c r="C48" s="511">
        <v>1800</v>
      </c>
      <c r="D48" s="512"/>
      <c r="E48" s="3"/>
      <c r="F48" s="511">
        <v>290</v>
      </c>
      <c r="G48" s="517"/>
      <c r="H48" s="512"/>
      <c r="I48" s="513">
        <f t="shared" si="4"/>
        <v>95.08196721311475</v>
      </c>
      <c r="J48" s="514"/>
      <c r="K48" s="5">
        <f t="shared" si="3"/>
        <v>16.11111111111111</v>
      </c>
      <c r="L48" s="14"/>
      <c r="M48" s="14"/>
      <c r="N48" s="14"/>
      <c r="O48" s="14"/>
    </row>
    <row r="49" spans="1:15" s="77" customFormat="1" ht="15.75" customHeight="1" thickBot="1">
      <c r="A49" s="37" t="s">
        <v>36</v>
      </c>
      <c r="B49" s="9">
        <v>11.3</v>
      </c>
      <c r="C49" s="507">
        <v>960</v>
      </c>
      <c r="D49" s="508"/>
      <c r="E49" s="9"/>
      <c r="F49" s="507">
        <v>6</v>
      </c>
      <c r="G49" s="542"/>
      <c r="H49" s="508"/>
      <c r="I49" s="540">
        <f t="shared" si="4"/>
        <v>53.09734513274336</v>
      </c>
      <c r="J49" s="541"/>
      <c r="K49" s="10">
        <f t="shared" si="3"/>
        <v>0.625</v>
      </c>
      <c r="L49" s="14"/>
      <c r="M49" s="14"/>
      <c r="N49" s="14"/>
      <c r="O49" s="14"/>
    </row>
    <row r="50" spans="1:15" s="77" customFormat="1" ht="18" customHeight="1" thickBot="1">
      <c r="A50" s="38" t="s">
        <v>22</v>
      </c>
      <c r="B50" s="12">
        <f>B40+B43+B44+B45+B46+B41</f>
        <v>1700.1</v>
      </c>
      <c r="C50" s="509">
        <f>C40+C41+C42+C45+C46</f>
        <v>15409.2</v>
      </c>
      <c r="D50" s="510"/>
      <c r="E50" s="12">
        <f>E40+E43+E44+E45+E46</f>
        <v>0</v>
      </c>
      <c r="F50" s="509">
        <f>F40+F43+F44+F45+F46+F41</f>
        <v>1948</v>
      </c>
      <c r="G50" s="543"/>
      <c r="H50" s="510"/>
      <c r="I50" s="509">
        <f t="shared" si="4"/>
        <v>114.58149520616433</v>
      </c>
      <c r="J50" s="510"/>
      <c r="K50" s="13">
        <f t="shared" si="3"/>
        <v>12.641798406146975</v>
      </c>
      <c r="L50" s="14"/>
      <c r="M50" s="14"/>
      <c r="N50" s="14"/>
      <c r="O50" s="14"/>
    </row>
    <row r="51" spans="1:15" s="24" customFormat="1" ht="20.25" customHeight="1" hidden="1">
      <c r="A51" s="78" t="s">
        <v>19</v>
      </c>
      <c r="B51" s="11"/>
      <c r="C51" s="11"/>
      <c r="D51" s="11"/>
      <c r="E51" s="11"/>
      <c r="F51" s="11"/>
      <c r="G51" s="11"/>
      <c r="H51" s="11"/>
      <c r="I51" s="11"/>
      <c r="J51" s="11"/>
      <c r="K51" s="2" t="e">
        <f>F51/B51*100</f>
        <v>#DIV/0!</v>
      </c>
      <c r="L51" s="23"/>
      <c r="M51" s="23"/>
      <c r="N51" s="23"/>
      <c r="O51" s="23"/>
    </row>
    <row r="52" spans="1:15" s="77" customFormat="1" ht="23.25" customHeight="1">
      <c r="A52" s="39"/>
      <c r="B52" s="29"/>
      <c r="C52" s="29"/>
      <c r="D52" s="29"/>
      <c r="E52" s="29"/>
      <c r="F52" s="29"/>
      <c r="G52" s="29" t="e">
        <f>G50+G34</f>
        <v>#REF!</v>
      </c>
      <c r="H52" s="29"/>
      <c r="I52" s="29"/>
      <c r="J52" s="29"/>
      <c r="K52" s="29"/>
      <c r="L52" s="14"/>
      <c r="M52" s="14"/>
      <c r="N52" s="14"/>
      <c r="O52" s="14"/>
    </row>
    <row r="53" spans="1:15" s="77" customFormat="1" ht="23.25" customHeight="1">
      <c r="A53" s="3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4"/>
      <c r="M53" s="14"/>
      <c r="N53" s="14"/>
      <c r="O53" s="14"/>
    </row>
    <row r="54" spans="1:15" s="77" customFormat="1" ht="27" customHeight="1">
      <c r="A54" s="506"/>
      <c r="B54" s="506"/>
      <c r="C54" s="506"/>
      <c r="D54" s="506"/>
      <c r="E54" s="97"/>
      <c r="F54" s="97"/>
      <c r="G54" s="97"/>
      <c r="H54" s="97"/>
      <c r="I54" s="94"/>
      <c r="J54" s="94"/>
      <c r="K54" s="94"/>
      <c r="L54" s="14"/>
      <c r="M54" s="14"/>
      <c r="N54" s="14"/>
      <c r="O54" s="14"/>
    </row>
    <row r="55" spans="1:15" s="77" customFormat="1" ht="15.75">
      <c r="A55" s="96"/>
      <c r="B55" s="18"/>
      <c r="C55" s="18"/>
      <c r="D55" s="18"/>
      <c r="E55" s="18"/>
      <c r="F55" s="18"/>
      <c r="G55" s="18"/>
      <c r="H55" s="18"/>
      <c r="I55" s="18"/>
      <c r="J55" s="18"/>
      <c r="K55" s="16" t="s">
        <v>21</v>
      </c>
      <c r="L55" s="14"/>
      <c r="M55" s="14"/>
      <c r="N55" s="14"/>
      <c r="O55" s="14"/>
    </row>
    <row r="56" spans="1:15" s="77" customFormat="1" ht="15.7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16"/>
      <c r="L56" s="14"/>
      <c r="M56" s="14"/>
      <c r="N56" s="14"/>
      <c r="O56" s="14"/>
    </row>
    <row r="57" spans="1:15" s="77" customFormat="1" ht="18.75">
      <c r="A57" s="41"/>
      <c r="B57" s="19"/>
      <c r="C57" s="19"/>
      <c r="D57" s="19"/>
      <c r="E57" s="19"/>
      <c r="F57" s="19"/>
      <c r="G57" s="19"/>
      <c r="H57" s="19"/>
      <c r="I57" s="19"/>
      <c r="J57" s="19"/>
      <c r="K57" s="18"/>
      <c r="L57" s="14"/>
      <c r="M57" s="14"/>
      <c r="N57" s="14"/>
      <c r="O57" s="14"/>
    </row>
    <row r="58" spans="1:15" s="77" customFormat="1" ht="18.75">
      <c r="A58" s="41"/>
      <c r="B58" s="19"/>
      <c r="C58" s="19"/>
      <c r="D58" s="19"/>
      <c r="E58" s="19"/>
      <c r="F58" s="19"/>
      <c r="G58" s="19"/>
      <c r="H58" s="19"/>
      <c r="I58" s="19"/>
      <c r="J58" s="19"/>
      <c r="K58" s="18"/>
      <c r="L58" s="14"/>
      <c r="M58" s="14"/>
      <c r="N58" s="14"/>
      <c r="O58" s="14"/>
    </row>
    <row r="59" spans="1:15" s="77" customFormat="1" ht="18.75">
      <c r="A59" s="41"/>
      <c r="B59" s="19"/>
      <c r="C59" s="19"/>
      <c r="D59" s="19"/>
      <c r="E59" s="19"/>
      <c r="F59" s="19"/>
      <c r="G59" s="19"/>
      <c r="H59" s="19"/>
      <c r="I59" s="19"/>
      <c r="J59" s="19"/>
      <c r="K59" s="18"/>
      <c r="L59" s="14"/>
      <c r="M59" s="14"/>
      <c r="N59" s="14"/>
      <c r="O59" s="14"/>
    </row>
    <row r="60" spans="1:15" s="77" customFormat="1" ht="18.75">
      <c r="A60" s="4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14"/>
      <c r="M60" s="14"/>
      <c r="N60" s="14"/>
      <c r="O60" s="14"/>
    </row>
    <row r="61" spans="1:15" s="56" customFormat="1" ht="18.75">
      <c r="A61" s="58"/>
      <c r="B61" s="60"/>
      <c r="C61" s="60"/>
      <c r="D61" s="60"/>
      <c r="E61" s="60"/>
      <c r="F61" s="60"/>
      <c r="G61" s="60"/>
      <c r="H61" s="60"/>
      <c r="I61" s="60"/>
      <c r="J61" s="60"/>
      <c r="K61" s="59"/>
      <c r="L61" s="55"/>
      <c r="M61" s="55"/>
      <c r="N61" s="55"/>
      <c r="O61" s="55"/>
    </row>
    <row r="62" spans="1:15" s="56" customFormat="1" ht="15.75">
      <c r="A62" s="58"/>
      <c r="B62" s="57"/>
      <c r="C62" s="57"/>
      <c r="D62" s="57"/>
      <c r="E62" s="57"/>
      <c r="F62" s="57"/>
      <c r="G62" s="57"/>
      <c r="H62" s="57"/>
      <c r="I62" s="57"/>
      <c r="J62" s="57"/>
      <c r="K62" s="59"/>
      <c r="L62" s="55"/>
      <c r="M62" s="55"/>
      <c r="N62" s="55"/>
      <c r="O62" s="55"/>
    </row>
    <row r="63" spans="1:15" s="56" customFormat="1" ht="15.75">
      <c r="A63" s="58"/>
      <c r="B63" s="57"/>
      <c r="C63" s="57"/>
      <c r="D63" s="57"/>
      <c r="E63" s="57"/>
      <c r="F63" s="57"/>
      <c r="G63" s="57"/>
      <c r="H63" s="57"/>
      <c r="I63" s="57"/>
      <c r="J63" s="57"/>
      <c r="K63" s="59"/>
      <c r="L63" s="55"/>
      <c r="M63" s="55"/>
      <c r="N63" s="55"/>
      <c r="O63" s="55"/>
    </row>
    <row r="64" spans="1:15" s="56" customFormat="1" ht="15.75">
      <c r="A64" s="58"/>
      <c r="B64" s="57"/>
      <c r="C64" s="57"/>
      <c r="D64" s="57"/>
      <c r="E64" s="57"/>
      <c r="F64" s="57"/>
      <c r="G64" s="57"/>
      <c r="H64" s="57"/>
      <c r="I64" s="57"/>
      <c r="J64" s="57"/>
      <c r="K64" s="59"/>
      <c r="L64" s="55"/>
      <c r="M64" s="55"/>
      <c r="N64" s="55"/>
      <c r="O64" s="55"/>
    </row>
    <row r="65" spans="1:15" s="56" customFormat="1" ht="15.75">
      <c r="A65" s="58"/>
      <c r="B65" s="57"/>
      <c r="C65" s="57"/>
      <c r="D65" s="57"/>
      <c r="E65" s="57"/>
      <c r="F65" s="57"/>
      <c r="G65" s="57"/>
      <c r="H65" s="57"/>
      <c r="I65" s="57"/>
      <c r="J65" s="57"/>
      <c r="K65" s="59"/>
      <c r="L65" s="55"/>
      <c r="M65" s="55"/>
      <c r="N65" s="55"/>
      <c r="O65" s="55"/>
    </row>
    <row r="66" spans="1:15" s="56" customFormat="1" ht="15.75">
      <c r="A66" s="58"/>
      <c r="B66" s="57"/>
      <c r="C66" s="57"/>
      <c r="D66" s="57"/>
      <c r="E66" s="57"/>
      <c r="F66" s="57"/>
      <c r="G66" s="57"/>
      <c r="H66" s="57"/>
      <c r="I66" s="57"/>
      <c r="J66" s="57"/>
      <c r="K66" s="59"/>
      <c r="L66" s="55"/>
      <c r="M66" s="55"/>
      <c r="N66" s="55"/>
      <c r="O66" s="55"/>
    </row>
    <row r="67" spans="1:15" s="56" customFormat="1" ht="15">
      <c r="A67" s="58"/>
      <c r="B67" s="57"/>
      <c r="C67" s="57"/>
      <c r="D67" s="57"/>
      <c r="E67" s="57"/>
      <c r="F67" s="57"/>
      <c r="G67" s="57"/>
      <c r="H67" s="57"/>
      <c r="I67" s="57"/>
      <c r="J67" s="57"/>
      <c r="K67" s="55"/>
      <c r="L67" s="55"/>
      <c r="M67" s="55"/>
      <c r="N67" s="55"/>
      <c r="O67" s="55"/>
    </row>
    <row r="68" spans="1:15" s="56" customFormat="1" ht="15">
      <c r="A68" s="58"/>
      <c r="B68" s="57"/>
      <c r="C68" s="57"/>
      <c r="D68" s="57"/>
      <c r="E68" s="57"/>
      <c r="F68" s="57"/>
      <c r="G68" s="57"/>
      <c r="H68" s="57"/>
      <c r="I68" s="57"/>
      <c r="J68" s="57"/>
      <c r="K68" s="55"/>
      <c r="L68" s="55"/>
      <c r="M68" s="55"/>
      <c r="N68" s="55"/>
      <c r="O68" s="55"/>
    </row>
    <row r="69" spans="1:15" s="56" customFormat="1" ht="15">
      <c r="A69" s="58"/>
      <c r="B69" s="57"/>
      <c r="C69" s="57"/>
      <c r="D69" s="57"/>
      <c r="E69" s="57"/>
      <c r="F69" s="57"/>
      <c r="G69" s="57"/>
      <c r="H69" s="57"/>
      <c r="I69" s="57"/>
      <c r="J69" s="57"/>
      <c r="K69" s="55"/>
      <c r="L69" s="55"/>
      <c r="M69" s="55"/>
      <c r="N69" s="55"/>
      <c r="O69" s="55"/>
    </row>
    <row r="70" spans="1:15" s="56" customFormat="1" ht="15">
      <c r="A70" s="58"/>
      <c r="B70" s="57"/>
      <c r="C70" s="57"/>
      <c r="D70" s="57"/>
      <c r="E70" s="57"/>
      <c r="F70" s="57"/>
      <c r="G70" s="57"/>
      <c r="H70" s="57"/>
      <c r="I70" s="57"/>
      <c r="J70" s="57"/>
      <c r="K70" s="55"/>
      <c r="L70" s="55"/>
      <c r="M70" s="55"/>
      <c r="N70" s="55"/>
      <c r="O70" s="55"/>
    </row>
    <row r="71" spans="1:15" s="56" customFormat="1" ht="15">
      <c r="A71" s="58"/>
      <c r="B71" s="57"/>
      <c r="C71" s="57"/>
      <c r="D71" s="57"/>
      <c r="E71" s="57"/>
      <c r="F71" s="57"/>
      <c r="G71" s="57"/>
      <c r="H71" s="57"/>
      <c r="I71" s="57"/>
      <c r="J71" s="57"/>
      <c r="K71" s="55"/>
      <c r="L71" s="55"/>
      <c r="M71" s="55"/>
      <c r="N71" s="55"/>
      <c r="O71" s="55"/>
    </row>
    <row r="72" spans="1:15" s="56" customFormat="1" ht="15">
      <c r="A72" s="58"/>
      <c r="B72" s="57"/>
      <c r="C72" s="57"/>
      <c r="D72" s="57"/>
      <c r="E72" s="57"/>
      <c r="F72" s="57"/>
      <c r="G72" s="57"/>
      <c r="H72" s="57"/>
      <c r="I72" s="57"/>
      <c r="J72" s="57"/>
      <c r="K72" s="55"/>
      <c r="L72" s="55"/>
      <c r="M72" s="55"/>
      <c r="N72" s="55"/>
      <c r="O72" s="55"/>
    </row>
    <row r="73" spans="1:15" s="56" customFormat="1" ht="15">
      <c r="A73" s="58"/>
      <c r="B73" s="57"/>
      <c r="C73" s="57"/>
      <c r="D73" s="57"/>
      <c r="E73" s="57"/>
      <c r="F73" s="57"/>
      <c r="G73" s="57"/>
      <c r="H73" s="57"/>
      <c r="I73" s="57"/>
      <c r="J73" s="57"/>
      <c r="K73" s="55"/>
      <c r="L73" s="55"/>
      <c r="M73" s="55"/>
      <c r="N73" s="55"/>
      <c r="O73" s="55"/>
    </row>
    <row r="74" spans="1:15" s="56" customFormat="1" ht="15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5"/>
      <c r="L74" s="55"/>
      <c r="M74" s="55"/>
      <c r="N74" s="55"/>
      <c r="O74" s="55"/>
    </row>
    <row r="75" spans="1:15" s="56" customFormat="1" ht="15">
      <c r="A75" s="58"/>
      <c r="B75" s="57"/>
      <c r="C75" s="57"/>
      <c r="D75" s="57"/>
      <c r="E75" s="57"/>
      <c r="F75" s="57"/>
      <c r="G75" s="57"/>
      <c r="H75" s="57"/>
      <c r="I75" s="57"/>
      <c r="J75" s="57"/>
      <c r="K75" s="55"/>
      <c r="L75" s="55"/>
      <c r="M75" s="55"/>
      <c r="N75" s="55"/>
      <c r="O75" s="55"/>
    </row>
    <row r="76" spans="1:15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56" customFormat="1" ht="1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56" customFormat="1" ht="15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1:15" s="56" customFormat="1" ht="1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56" customFormat="1" ht="15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1:15" s="56" customFormat="1" ht="1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56" customFormat="1" ht="1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1:15" s="56" customFormat="1" ht="15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5" s="56" customFormat="1" ht="15">
      <c r="A84" s="61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1:15" s="56" customFormat="1" ht="15">
      <c r="A85" s="61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1:15" s="56" customFormat="1" ht="15">
      <c r="A86" s="61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s="56" customFormat="1" ht="15">
      <c r="A87" s="61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s="56" customFormat="1" ht="15.75">
      <c r="A91" s="62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s="56" customFormat="1" ht="15.75">
      <c r="A92" s="62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s="56" customFormat="1" ht="15.75">
      <c r="A93" s="62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s="56" customFormat="1" ht="15.75">
      <c r="A94" s="62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s="56" customFormat="1" ht="15.75">
      <c r="A95" s="62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s="56" customFormat="1" ht="15.75">
      <c r="A96" s="62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s="56" customFormat="1" ht="15.75">
      <c r="A97" s="62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="56" customFormat="1" ht="15">
      <c r="A98" s="63"/>
    </row>
    <row r="99" s="56" customFormat="1" ht="15">
      <c r="A99" s="63"/>
    </row>
    <row r="100" s="56" customFormat="1" ht="15">
      <c r="A100" s="63"/>
    </row>
    <row r="101" s="56" customFormat="1" ht="15">
      <c r="A101" s="63"/>
    </row>
    <row r="102" s="56" customFormat="1" ht="15">
      <c r="A102" s="63"/>
    </row>
    <row r="103" s="56" customFormat="1" ht="15">
      <c r="A103" s="63"/>
    </row>
    <row r="104" s="56" customFormat="1" ht="15">
      <c r="A104" s="63"/>
    </row>
    <row r="105" s="56" customFormat="1" ht="12.75">
      <c r="A105" s="64"/>
    </row>
    <row r="106" s="56" customFormat="1" ht="12.75">
      <c r="A106" s="64"/>
    </row>
    <row r="107" s="56" customFormat="1" ht="12.75">
      <c r="A107" s="64"/>
    </row>
    <row r="108" spans="1:11" s="56" customFormat="1" ht="18.75">
      <c r="A108" s="65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s="56" customFormat="1" ht="18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s="56" customFormat="1" ht="18.75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s="56" customFormat="1" ht="18.75">
      <c r="A111" s="65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s="56" customFormat="1" ht="17.25" customHeight="1">
      <c r="A112" s="53"/>
      <c r="B112" s="67"/>
      <c r="C112" s="67"/>
      <c r="D112" s="67"/>
      <c r="E112" s="67"/>
      <c r="F112" s="53"/>
      <c r="G112" s="53"/>
      <c r="H112" s="53"/>
      <c r="I112" s="53"/>
      <c r="J112" s="53"/>
      <c r="K112" s="53"/>
    </row>
    <row r="113" spans="1:11" s="56" customFormat="1" ht="15.75">
      <c r="A113" s="53"/>
      <c r="B113" s="67"/>
      <c r="C113" s="67"/>
      <c r="D113" s="67"/>
      <c r="E113" s="67"/>
      <c r="F113" s="53"/>
      <c r="G113" s="53"/>
      <c r="H113" s="53"/>
      <c r="I113" s="53"/>
      <c r="J113" s="53"/>
      <c r="K113" s="53"/>
    </row>
    <row r="114" spans="1:11" s="56" customFormat="1" ht="15.75">
      <c r="A114" s="53"/>
      <c r="B114" s="67"/>
      <c r="C114" s="67"/>
      <c r="D114" s="67"/>
      <c r="E114" s="67"/>
      <c r="F114" s="53"/>
      <c r="G114" s="53"/>
      <c r="H114" s="53"/>
      <c r="I114" s="53"/>
      <c r="J114" s="53"/>
      <c r="K114" s="53"/>
    </row>
    <row r="115" spans="1:11" s="56" customFormat="1" ht="15.75">
      <c r="A115" s="53"/>
      <c r="B115" s="67"/>
      <c r="C115" s="67"/>
      <c r="D115" s="67"/>
      <c r="E115" s="67"/>
      <c r="F115" s="53"/>
      <c r="G115" s="53"/>
      <c r="H115" s="53"/>
      <c r="I115" s="53"/>
      <c r="J115" s="53"/>
      <c r="K115" s="53"/>
    </row>
    <row r="116" spans="1:11" s="56" customFormat="1" ht="15.75">
      <c r="A116" s="68"/>
      <c r="B116" s="67"/>
      <c r="C116" s="67"/>
      <c r="D116" s="67"/>
      <c r="E116" s="67"/>
      <c r="F116" s="67"/>
      <c r="G116" s="67"/>
      <c r="H116" s="67"/>
      <c r="I116" s="67"/>
      <c r="J116" s="67"/>
      <c r="K116" s="55"/>
    </row>
    <row r="117" spans="1:11" s="56" customFormat="1" ht="15.75">
      <c r="A117" s="69"/>
      <c r="B117" s="54"/>
      <c r="C117" s="54"/>
      <c r="D117" s="54"/>
      <c r="E117" s="54"/>
      <c r="F117" s="54"/>
      <c r="G117" s="54"/>
      <c r="H117" s="54"/>
      <c r="I117" s="54"/>
      <c r="J117" s="54"/>
      <c r="K117" s="70"/>
    </row>
    <row r="118" spans="1:11" s="56" customFormat="1" ht="15.75">
      <c r="A118" s="69"/>
      <c r="B118" s="54"/>
      <c r="C118" s="54"/>
      <c r="D118" s="54"/>
      <c r="E118" s="54"/>
      <c r="F118" s="54"/>
      <c r="G118" s="54"/>
      <c r="H118" s="54"/>
      <c r="I118" s="54"/>
      <c r="J118" s="54"/>
      <c r="K118" s="70"/>
    </row>
    <row r="119" spans="1:11" s="56" customFormat="1" ht="15.75">
      <c r="A119" s="69"/>
      <c r="B119" s="54"/>
      <c r="C119" s="54"/>
      <c r="D119" s="54"/>
      <c r="E119" s="54"/>
      <c r="F119" s="54"/>
      <c r="G119" s="54"/>
      <c r="H119" s="54"/>
      <c r="I119" s="54"/>
      <c r="J119" s="54"/>
      <c r="K119" s="70"/>
    </row>
    <row r="120" spans="1:11" s="56" customFormat="1" ht="15.75">
      <c r="A120" s="69"/>
      <c r="B120" s="54"/>
      <c r="C120" s="54"/>
      <c r="D120" s="54"/>
      <c r="E120" s="54"/>
      <c r="F120" s="54"/>
      <c r="G120" s="54"/>
      <c r="H120" s="54"/>
      <c r="I120" s="54"/>
      <c r="J120" s="54"/>
      <c r="K120" s="70"/>
    </row>
    <row r="121" spans="1:11" s="56" customFormat="1" ht="15.75">
      <c r="A121" s="69"/>
      <c r="B121" s="54"/>
      <c r="C121" s="54"/>
      <c r="D121" s="54"/>
      <c r="E121" s="54"/>
      <c r="F121" s="54"/>
      <c r="G121" s="54"/>
      <c r="H121" s="54"/>
      <c r="I121" s="54"/>
      <c r="J121" s="54"/>
      <c r="K121" s="70"/>
    </row>
    <row r="122" spans="1:11" s="56" customFormat="1" ht="15.75">
      <c r="A122" s="69"/>
      <c r="B122" s="54"/>
      <c r="C122" s="54"/>
      <c r="D122" s="54"/>
      <c r="E122" s="54"/>
      <c r="F122" s="54"/>
      <c r="G122" s="54"/>
      <c r="H122" s="54"/>
      <c r="I122" s="54"/>
      <c r="J122" s="54"/>
      <c r="K122" s="70"/>
    </row>
    <row r="123" spans="1:11" s="56" customFormat="1" ht="15.75">
      <c r="A123" s="69"/>
      <c r="B123" s="54"/>
      <c r="C123" s="54"/>
      <c r="D123" s="54"/>
      <c r="E123" s="54"/>
      <c r="F123" s="54"/>
      <c r="G123" s="54"/>
      <c r="H123" s="54"/>
      <c r="I123" s="54"/>
      <c r="J123" s="54"/>
      <c r="K123" s="70"/>
    </row>
    <row r="124" spans="1:11" s="56" customFormat="1" ht="15.75">
      <c r="A124" s="69"/>
      <c r="B124" s="54"/>
      <c r="C124" s="54"/>
      <c r="D124" s="54"/>
      <c r="E124" s="54"/>
      <c r="F124" s="54"/>
      <c r="G124" s="54"/>
      <c r="H124" s="54"/>
      <c r="I124" s="54"/>
      <c r="J124" s="54"/>
      <c r="K124" s="70"/>
    </row>
    <row r="125" spans="1:11" s="56" customFormat="1" ht="15.75">
      <c r="A125" s="69"/>
      <c r="B125" s="71"/>
      <c r="C125" s="71"/>
      <c r="D125" s="71"/>
      <c r="E125" s="71"/>
      <c r="F125" s="54"/>
      <c r="G125" s="54"/>
      <c r="H125" s="54"/>
      <c r="I125" s="54"/>
      <c r="J125" s="54"/>
      <c r="K125" s="70"/>
    </row>
    <row r="126" spans="1:11" s="56" customFormat="1" ht="15.75">
      <c r="A126" s="69"/>
      <c r="B126" s="54"/>
      <c r="C126" s="54"/>
      <c r="D126" s="54"/>
      <c r="E126" s="54"/>
      <c r="F126" s="54"/>
      <c r="G126" s="54"/>
      <c r="H126" s="54"/>
      <c r="I126" s="54"/>
      <c r="J126" s="54"/>
      <c r="K126" s="70"/>
    </row>
    <row r="127" spans="1:11" s="56" customFormat="1" ht="15.75">
      <c r="A127" s="69"/>
      <c r="B127" s="54"/>
      <c r="C127" s="54"/>
      <c r="D127" s="54"/>
      <c r="E127" s="54"/>
      <c r="F127" s="54"/>
      <c r="G127" s="54"/>
      <c r="H127" s="54"/>
      <c r="I127" s="54"/>
      <c r="J127" s="54"/>
      <c r="K127" s="70"/>
    </row>
    <row r="128" spans="1:11" s="56" customFormat="1" ht="15.75">
      <c r="A128" s="69"/>
      <c r="B128" s="54"/>
      <c r="C128" s="54"/>
      <c r="D128" s="54"/>
      <c r="E128" s="54"/>
      <c r="F128" s="54"/>
      <c r="G128" s="54"/>
      <c r="H128" s="54"/>
      <c r="I128" s="54"/>
      <c r="J128" s="54"/>
      <c r="K128" s="70"/>
    </row>
    <row r="129" spans="1:11" s="56" customFormat="1" ht="15.75">
      <c r="A129" s="69"/>
      <c r="B129" s="54"/>
      <c r="C129" s="54"/>
      <c r="D129" s="54"/>
      <c r="E129" s="54"/>
      <c r="F129" s="54"/>
      <c r="G129" s="54"/>
      <c r="H129" s="54"/>
      <c r="I129" s="54"/>
      <c r="J129" s="54"/>
      <c r="K129" s="70"/>
    </row>
    <row r="130" spans="1:11" s="56" customFormat="1" ht="15.75">
      <c r="A130" s="69"/>
      <c r="B130" s="54"/>
      <c r="C130" s="54"/>
      <c r="D130" s="54"/>
      <c r="E130" s="54"/>
      <c r="F130" s="54"/>
      <c r="G130" s="54"/>
      <c r="H130" s="54"/>
      <c r="I130" s="54"/>
      <c r="J130" s="54"/>
      <c r="K130" s="70"/>
    </row>
    <row r="131" spans="1:11" s="56" customFormat="1" ht="15.75">
      <c r="A131" s="69"/>
      <c r="B131" s="54"/>
      <c r="C131" s="54"/>
      <c r="D131" s="54"/>
      <c r="E131" s="54"/>
      <c r="F131" s="54"/>
      <c r="G131" s="54"/>
      <c r="H131" s="54"/>
      <c r="I131" s="54"/>
      <c r="J131" s="54"/>
      <c r="K131" s="70"/>
    </row>
    <row r="132" spans="1:11" s="56" customFormat="1" ht="15.75">
      <c r="A132" s="69"/>
      <c r="B132" s="54"/>
      <c r="C132" s="54"/>
      <c r="D132" s="54"/>
      <c r="E132" s="54"/>
      <c r="F132" s="54"/>
      <c r="G132" s="54"/>
      <c r="H132" s="54"/>
      <c r="I132" s="54"/>
      <c r="J132" s="54"/>
      <c r="K132" s="70"/>
    </row>
    <row r="133" spans="1:11" s="56" customFormat="1" ht="15.75">
      <c r="A133" s="69"/>
      <c r="B133" s="54"/>
      <c r="C133" s="54"/>
      <c r="D133" s="54"/>
      <c r="E133" s="54"/>
      <c r="F133" s="54"/>
      <c r="G133" s="54"/>
      <c r="H133" s="54"/>
      <c r="I133" s="54"/>
      <c r="J133" s="54"/>
      <c r="K133" s="70"/>
    </row>
    <row r="134" spans="1:11" s="56" customFormat="1" ht="15.75">
      <c r="A134" s="72"/>
      <c r="B134" s="52"/>
      <c r="C134" s="52"/>
      <c r="D134" s="52"/>
      <c r="E134" s="52"/>
      <c r="F134" s="52"/>
      <c r="G134" s="52"/>
      <c r="H134" s="52"/>
      <c r="I134" s="52"/>
      <c r="J134" s="52"/>
      <c r="K134" s="70"/>
    </row>
    <row r="135" spans="1:11" s="56" customFormat="1" ht="15.75">
      <c r="A135" s="7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s="56" customFormat="1" ht="19.5" customHeight="1">
      <c r="A136" s="69"/>
      <c r="B136" s="52"/>
      <c r="C136" s="52"/>
      <c r="D136" s="52"/>
      <c r="E136" s="52"/>
      <c r="F136" s="70"/>
      <c r="G136" s="70"/>
      <c r="H136" s="70"/>
      <c r="I136" s="70"/>
      <c r="J136" s="70"/>
      <c r="K136" s="70"/>
    </row>
    <row r="137" spans="1:11" s="56" customFormat="1" ht="15.75">
      <c r="A137" s="7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s="56" customFormat="1" ht="15.75">
      <c r="A138" s="7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s="56" customFormat="1" ht="15.75">
      <c r="A139" s="51"/>
      <c r="B139" s="54"/>
      <c r="C139" s="54"/>
      <c r="D139" s="54"/>
      <c r="E139" s="54"/>
      <c r="F139" s="52"/>
      <c r="G139" s="52"/>
      <c r="H139" s="52"/>
      <c r="I139" s="52"/>
      <c r="J139" s="52"/>
      <c r="K139" s="52"/>
    </row>
    <row r="140" spans="1:11" s="56" customFormat="1" ht="15.75">
      <c r="A140" s="69"/>
      <c r="B140" s="54"/>
      <c r="C140" s="54"/>
      <c r="D140" s="54"/>
      <c r="E140" s="54"/>
      <c r="F140" s="54"/>
      <c r="G140" s="54"/>
      <c r="H140" s="54"/>
      <c r="I140" s="54"/>
      <c r="J140" s="54"/>
      <c r="K140" s="70"/>
    </row>
    <row r="141" spans="1:11" s="56" customFormat="1" ht="15.75">
      <c r="A141" s="69"/>
      <c r="B141" s="54"/>
      <c r="C141" s="54"/>
      <c r="D141" s="54"/>
      <c r="E141" s="54"/>
      <c r="F141" s="54"/>
      <c r="G141" s="54"/>
      <c r="H141" s="54"/>
      <c r="I141" s="54"/>
      <c r="J141" s="54"/>
      <c r="K141" s="70"/>
    </row>
    <row r="142" spans="1:11" s="56" customFormat="1" ht="15.75">
      <c r="A142" s="69"/>
      <c r="B142" s="54"/>
      <c r="C142" s="54"/>
      <c r="D142" s="54"/>
      <c r="E142" s="54"/>
      <c r="F142" s="54"/>
      <c r="G142" s="54"/>
      <c r="H142" s="54"/>
      <c r="I142" s="54"/>
      <c r="J142" s="54"/>
      <c r="K142" s="70"/>
    </row>
    <row r="143" spans="1:11" s="56" customFormat="1" ht="15.75">
      <c r="A143" s="69"/>
      <c r="B143" s="54"/>
      <c r="C143" s="54"/>
      <c r="D143" s="54"/>
      <c r="E143" s="54"/>
      <c r="F143" s="54"/>
      <c r="G143" s="54"/>
      <c r="H143" s="54"/>
      <c r="I143" s="54"/>
      <c r="J143" s="54"/>
      <c r="K143" s="70"/>
    </row>
    <row r="144" spans="1:11" s="56" customFormat="1" ht="15.75">
      <c r="A144" s="73"/>
      <c r="B144" s="54"/>
      <c r="C144" s="54"/>
      <c r="D144" s="54"/>
      <c r="E144" s="54"/>
      <c r="F144" s="54"/>
      <c r="G144" s="54"/>
      <c r="H144" s="54"/>
      <c r="I144" s="54"/>
      <c r="J144" s="54"/>
      <c r="K144" s="70"/>
    </row>
    <row r="145" spans="1:11" s="56" customFormat="1" ht="15.75">
      <c r="A145" s="73"/>
      <c r="B145" s="54"/>
      <c r="C145" s="54"/>
      <c r="D145" s="54"/>
      <c r="E145" s="54"/>
      <c r="F145" s="54"/>
      <c r="G145" s="54"/>
      <c r="H145" s="54"/>
      <c r="I145" s="54"/>
      <c r="J145" s="54"/>
      <c r="K145" s="70"/>
    </row>
    <row r="146" spans="1:11" s="56" customFormat="1" ht="15.75">
      <c r="A146" s="74"/>
      <c r="B146" s="54"/>
      <c r="C146" s="54"/>
      <c r="D146" s="54"/>
      <c r="E146" s="54"/>
      <c r="F146" s="54"/>
      <c r="G146" s="54"/>
      <c r="H146" s="54"/>
      <c r="I146" s="54"/>
      <c r="J146" s="54"/>
      <c r="K146" s="70"/>
    </row>
    <row r="147" spans="1:11" s="56" customFormat="1" ht="15.75">
      <c r="A147" s="69"/>
      <c r="B147" s="52"/>
      <c r="C147" s="52"/>
      <c r="D147" s="52"/>
      <c r="E147" s="52"/>
      <c r="F147" s="70"/>
      <c r="G147" s="70"/>
      <c r="H147" s="70"/>
      <c r="I147" s="70"/>
      <c r="J147" s="70"/>
      <c r="K147" s="70"/>
    </row>
    <row r="148" spans="1:11" s="56" customFormat="1" ht="15.75">
      <c r="A148" s="75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s="56" customFormat="1" ht="15.75">
      <c r="A149" s="75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s="56" customFormat="1" ht="15.75">
      <c r="A150" s="75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s="56" customFormat="1" ht="15.75">
      <c r="A151" s="75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="56" customFormat="1" ht="12.75">
      <c r="A225" s="64"/>
    </row>
    <row r="226" s="56" customFormat="1" ht="12.75">
      <c r="A226" s="64"/>
    </row>
    <row r="227" s="56" customFormat="1" ht="12.75">
      <c r="A227" s="64"/>
    </row>
    <row r="228" s="56" customFormat="1" ht="12.75">
      <c r="A228" s="64"/>
    </row>
    <row r="229" s="56" customFormat="1" ht="12.75">
      <c r="A229" s="64"/>
    </row>
    <row r="230" s="56" customFormat="1" ht="12.75">
      <c r="A230" s="64"/>
    </row>
    <row r="231" s="56" customFormat="1" ht="12.75">
      <c r="A231" s="64"/>
    </row>
    <row r="232" spans="1:11" ht="12.75">
      <c r="A232" s="3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3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3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3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3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3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3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3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3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3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3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3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3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3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3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3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3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3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3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3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3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3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3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3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3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3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3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3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3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3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3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>
      <c r="A263" s="3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3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3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3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3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2.75">
      <c r="A268" s="3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2.75">
      <c r="A269" s="3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2.75">
      <c r="A270" s="3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2.75">
      <c r="A271" s="3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2.75">
      <c r="A272" s="3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2.75">
      <c r="A273" s="3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2.75">
      <c r="A274" s="3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2.75">
      <c r="A275" s="3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2.75">
      <c r="A276" s="3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3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3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2.75">
      <c r="A279" s="3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3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2.75">
      <c r="A281" s="3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2.75">
      <c r="A282" s="3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2.75">
      <c r="A283" s="3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2.75">
      <c r="A284" s="3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2.75">
      <c r="A285" s="3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2.75">
      <c r="A286" s="3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2.75">
      <c r="A287" s="3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2.75">
      <c r="A288" s="3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2.75">
      <c r="A289" s="3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2.75">
      <c r="A290" s="3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2.75">
      <c r="A291" s="3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2.75">
      <c r="A292" s="3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2.75">
      <c r="A293" s="3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2.75">
      <c r="A294" s="3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3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2.75">
      <c r="A296" s="3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2.75">
      <c r="A297" s="3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2.75">
      <c r="A298" s="3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2.75">
      <c r="A299" s="3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2.75">
      <c r="A300" s="3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2.75">
      <c r="A301" s="3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2.75">
      <c r="A302" s="3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2.75">
      <c r="A303" s="3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2.75">
      <c r="A304" s="3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2.75">
      <c r="A305" s="3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2.75">
      <c r="A306" s="3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2.75">
      <c r="A307" s="3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2.75">
      <c r="A308" s="3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2.75">
      <c r="A309" s="3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3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2.75">
      <c r="A311" s="3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2.75">
      <c r="A312" s="3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2.75">
      <c r="A313" s="3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2.75">
      <c r="A314" s="3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2.75">
      <c r="A315" s="3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2.75">
      <c r="A316" s="3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2.75">
      <c r="A317" s="3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2.75">
      <c r="A318" s="3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2.75">
      <c r="A319" s="3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2.75">
      <c r="A320" s="3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2.75">
      <c r="A321" s="3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2.75">
      <c r="A322" s="3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2.75">
      <c r="A323" s="3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2.75">
      <c r="A324" s="3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3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2.75">
      <c r="A326" s="3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>
      <c r="A327" s="3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2.75">
      <c r="A328" s="3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2.75">
      <c r="A329" s="3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3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2.75">
      <c r="A331" s="3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2.75">
      <c r="A332" s="3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2.75">
      <c r="A333" s="3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2.75">
      <c r="A334" s="3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2.75">
      <c r="A335" s="3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2.75">
      <c r="A336" s="3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2.75">
      <c r="A337" s="3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2.75">
      <c r="A338" s="3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2.75">
      <c r="A339" s="3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3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2.75">
      <c r="A341" s="3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2.75">
      <c r="A342" s="3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2.75">
      <c r="A343" s="3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2.75">
      <c r="A344" s="3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2.75">
      <c r="A345" s="3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2.75">
      <c r="A346" s="3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3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3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3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2.75">
      <c r="A350" s="3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2.75">
      <c r="A351" s="3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2.75">
      <c r="A352" s="3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2.75">
      <c r="A353" s="3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2.75">
      <c r="A354" s="3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3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2.75">
      <c r="A356" s="3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2.75">
      <c r="A357" s="3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2.75">
      <c r="A358" s="3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2.75">
      <c r="A359" s="3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2.75">
      <c r="A360" s="3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2.75">
      <c r="A361" s="3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2.75">
      <c r="A362" s="3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2.75">
      <c r="A363" s="3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2.75">
      <c r="A364" s="3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2.75">
      <c r="A365" s="3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2.75">
      <c r="A366" s="3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2.75">
      <c r="A367" s="3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2.75">
      <c r="A368" s="3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2.75">
      <c r="A369" s="3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3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2.75">
      <c r="A371" s="3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2.75">
      <c r="A372" s="3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2.75">
      <c r="A373" s="3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2.75">
      <c r="A374" s="3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2.75">
      <c r="A375" s="3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2.75">
      <c r="A376" s="3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2.75">
      <c r="A377" s="3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2.75">
      <c r="A378" s="3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2.75">
      <c r="A379" s="3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2.75">
      <c r="A380" s="3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2.75">
      <c r="A381" s="3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2.75">
      <c r="A382" s="3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2.75">
      <c r="A383" s="3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2.75">
      <c r="A384" s="3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3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2.75">
      <c r="A386" s="3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2.75">
      <c r="A387" s="3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2.75">
      <c r="A388" s="3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2.75">
      <c r="A389" s="3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2.75">
      <c r="A390" s="3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2.75">
      <c r="A391" s="3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2.75">
      <c r="A392" s="3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2.75">
      <c r="A393" s="3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2.75">
      <c r="A394" s="3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2.75">
      <c r="A395" s="3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2.75">
      <c r="A396" s="3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2.75">
      <c r="A397" s="3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2.75">
      <c r="A398" s="3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2.75">
      <c r="A399" s="3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3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2.75">
      <c r="A401" s="3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2.75">
      <c r="A402" s="3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2.75">
      <c r="A403" s="3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2.75">
      <c r="A404" s="3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2.75">
      <c r="A405" s="3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2.75">
      <c r="A406" s="3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2.75">
      <c r="A407" s="3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2.75">
      <c r="A408" s="3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2.75">
      <c r="A409" s="3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2.75">
      <c r="A410" s="3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2.75">
      <c r="A411" s="3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2.75">
      <c r="A412" s="3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2.75">
      <c r="A413" s="3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2.75">
      <c r="A414" s="3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3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2.75">
      <c r="A416" s="3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2.75">
      <c r="A417" s="3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2.75">
      <c r="A418" s="3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2.75">
      <c r="A419" s="3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2.75">
      <c r="A420" s="3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2.75">
      <c r="A421" s="3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2.75">
      <c r="A422" s="3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2.75">
      <c r="A423" s="3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2.75">
      <c r="A424" s="3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2.75">
      <c r="A425" s="3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2.75">
      <c r="A426" s="3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2.75">
      <c r="A427" s="3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2.75">
      <c r="A428" s="3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2.75">
      <c r="A429" s="3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3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2.75">
      <c r="A431" s="3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2.75">
      <c r="A432" s="3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2.75">
      <c r="A433" s="3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2.75">
      <c r="A434" s="3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2.75">
      <c r="A435" s="3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2.75">
      <c r="A436" s="3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2.75">
      <c r="A437" s="3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2.75">
      <c r="A438" s="3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2.75">
      <c r="A439" s="3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2.75">
      <c r="A440" s="3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2.75">
      <c r="A441" s="3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2.75">
      <c r="A442" s="3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2.75">
      <c r="A443" s="3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2.75">
      <c r="A444" s="3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3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2.75">
      <c r="A446" s="3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2.75">
      <c r="A447" s="3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2.75">
      <c r="A448" s="3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2.75">
      <c r="A449" s="3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2.75">
      <c r="A450" s="3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2.75">
      <c r="A451" s="3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2.75">
      <c r="A452" s="3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2.75">
      <c r="A453" s="3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2.75">
      <c r="A454" s="3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2.75">
      <c r="A455" s="3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2.75">
      <c r="A456" s="3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2.75">
      <c r="A457" s="3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2.75">
      <c r="A458" s="3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2.75">
      <c r="A459" s="3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3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2.75">
      <c r="A461" s="3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2.75">
      <c r="A462" s="3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2.75">
      <c r="A463" s="3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2.75">
      <c r="A464" s="3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2.75">
      <c r="A465" s="3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2.75">
      <c r="A466" s="3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2.75">
      <c r="A467" s="3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2.75">
      <c r="A468" s="3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2.75">
      <c r="A469" s="3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2.75">
      <c r="A470" s="3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2.75">
      <c r="A471" s="3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2.75">
      <c r="A472" s="3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2.75">
      <c r="A473" s="3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2.75">
      <c r="A474" s="3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3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2.75">
      <c r="A476" s="3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2.75">
      <c r="A477" s="3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2.75">
      <c r="A478" s="3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2.75">
      <c r="A479" s="3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2.75">
      <c r="A480" s="3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2.75">
      <c r="A481" s="3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2.75">
      <c r="A482" s="3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2.75">
      <c r="A483" s="3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2.75">
      <c r="A484" s="3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2.75">
      <c r="A485" s="3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2.75">
      <c r="A486" s="3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2.75">
      <c r="A487" s="3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2.75">
      <c r="A488" s="3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2.75">
      <c r="A489" s="3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3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2.75">
      <c r="A491" s="3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2.75">
      <c r="A492" s="3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2.75">
      <c r="A493" s="3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2.75">
      <c r="A494" s="3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2.75">
      <c r="A495" s="3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2.75">
      <c r="A496" s="3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2.75">
      <c r="A497" s="3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2.75">
      <c r="A498" s="3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2.75">
      <c r="A499" s="3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2.75">
      <c r="A500" s="3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2.75">
      <c r="A501" s="3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2.75">
      <c r="A502" s="3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2.75">
      <c r="A503" s="3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2.75">
      <c r="A504" s="3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3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2.75">
      <c r="A506" s="3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2.75">
      <c r="A507" s="3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2.75">
      <c r="A508" s="3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2.75">
      <c r="A509" s="3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2.75">
      <c r="A510" s="3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2.75">
      <c r="A511" s="3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2.75">
      <c r="A512" s="3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2.75">
      <c r="A513" s="3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2.75">
      <c r="A514" s="3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2.75">
      <c r="A515" s="3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2.75">
      <c r="A516" s="3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2.75">
      <c r="A517" s="3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2.75">
      <c r="A518" s="3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2.75">
      <c r="A519" s="3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3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2.75">
      <c r="A521" s="3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2.75">
      <c r="A522" s="3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2.75">
      <c r="A523" s="3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2.75">
      <c r="A524" s="3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2.75">
      <c r="A525" s="3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2.75">
      <c r="A526" s="3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2.75">
      <c r="A527" s="3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2.75">
      <c r="A528" s="3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2.75">
      <c r="A529" s="3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2.75">
      <c r="A530" s="3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2.75">
      <c r="A531" s="3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2.75">
      <c r="A532" s="3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2.75">
      <c r="A533" s="3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2.75">
      <c r="A534" s="3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3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2.75">
      <c r="A536" s="3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2.75">
      <c r="A537" s="3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2.75">
      <c r="A538" s="3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2.75">
      <c r="A539" s="3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2.75">
      <c r="A540" s="3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2.75">
      <c r="A541" s="3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2.75">
      <c r="A542" s="3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2.75">
      <c r="A543" s="3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2.75">
      <c r="A544" s="3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2.75">
      <c r="A545" s="3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2.75">
      <c r="A546" s="3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2.75">
      <c r="A547" s="3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2.75">
      <c r="A548" s="3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2.75">
      <c r="A549" s="3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3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2.75">
      <c r="A551" s="3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2.75">
      <c r="A552" s="3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2.75">
      <c r="A553" s="3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2.75">
      <c r="A554" s="3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2.75">
      <c r="A555" s="3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2.75">
      <c r="A556" s="3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2.75">
      <c r="A557" s="3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2.75">
      <c r="A558" s="3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2.75">
      <c r="A559" s="3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2.75">
      <c r="A560" s="3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2.75">
      <c r="A561" s="3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2.75">
      <c r="A562" s="3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2.75">
      <c r="A563" s="3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2.75">
      <c r="A564" s="3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3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2.75">
      <c r="A566" s="3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2.75">
      <c r="A567" s="3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2.75">
      <c r="A568" s="3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2.75">
      <c r="A569" s="3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2.75">
      <c r="A570" s="3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2.75">
      <c r="A571" s="3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2.75">
      <c r="A572" s="3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2.75">
      <c r="A573" s="3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2.75">
      <c r="A574" s="3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2.75">
      <c r="A575" s="3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2.75">
      <c r="A576" s="3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2.75">
      <c r="A577" s="3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2.75">
      <c r="A578" s="3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2.75">
      <c r="A579" s="3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3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2.75">
      <c r="A581" s="3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2.75">
      <c r="A582" s="3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2.75">
      <c r="A583" s="3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2.75">
      <c r="A584" s="3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2.75">
      <c r="A585" s="3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2.75">
      <c r="A586" s="3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2.75">
      <c r="A587" s="3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2.75">
      <c r="A588" s="3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2.75">
      <c r="A589" s="3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2.75">
      <c r="A590" s="3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2.75">
      <c r="A591" s="3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2.75">
      <c r="A592" s="3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2.75">
      <c r="A593" s="3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2.75">
      <c r="A594" s="3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3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2.75">
      <c r="A596" s="3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2.75">
      <c r="A597" s="3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2.75">
      <c r="A598" s="3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2.75">
      <c r="A599" s="3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2.75">
      <c r="A600" s="3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2.75">
      <c r="A601" s="3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2.75">
      <c r="A602" s="3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2.75">
      <c r="A603" s="3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2.75">
      <c r="A604" s="3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2.75">
      <c r="A605" s="3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2.75">
      <c r="A606" s="3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2.75">
      <c r="A607" s="3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2.75">
      <c r="A608" s="3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2.75">
      <c r="A609" s="3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3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2.75">
      <c r="A611" s="3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2.75">
      <c r="A612" s="3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2.75">
      <c r="A613" s="3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2.75">
      <c r="A614" s="3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2.75">
      <c r="A615" s="3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2.75">
      <c r="A616" s="3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2.75">
      <c r="A617" s="3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2.75">
      <c r="A618" s="3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2.75">
      <c r="A619" s="3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2.75">
      <c r="A620" s="3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2.75">
      <c r="A621" s="3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2.75">
      <c r="A622" s="3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2.75">
      <c r="A623" s="3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2.75">
      <c r="A624" s="3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3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2.75">
      <c r="A626" s="3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2.75">
      <c r="A627" s="3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2.75">
      <c r="A628" s="3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2.75">
      <c r="A629" s="3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2.75">
      <c r="A630" s="3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2.75">
      <c r="A631" s="3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2.75">
      <c r="A632" s="3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2.75">
      <c r="A633" s="3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2.75">
      <c r="A634" s="3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2.75">
      <c r="A635" s="3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2.75">
      <c r="A636" s="3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2.75">
      <c r="A637" s="3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2.75">
      <c r="A638" s="3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2.75">
      <c r="A639" s="3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3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2.75">
      <c r="A641" s="3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2.75">
      <c r="A642" s="3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2.75">
      <c r="A643" s="3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2.75">
      <c r="A644" s="3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2.75">
      <c r="A645" s="3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2.75">
      <c r="A646" s="3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2.75">
      <c r="A647" s="3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2.75">
      <c r="A648" s="3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2.75">
      <c r="A649" s="3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2.75">
      <c r="A650" s="3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2.75">
      <c r="A651" s="3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2.75">
      <c r="A652" s="3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2.75">
      <c r="A653" s="3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2.75">
      <c r="A654" s="3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3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2.75">
      <c r="A656" s="3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2.75">
      <c r="A657" s="3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2.75">
      <c r="A658" s="3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2.75">
      <c r="A659" s="3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2.75">
      <c r="A660" s="3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2.75">
      <c r="A661" s="3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2.75">
      <c r="A662" s="3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2.75">
      <c r="A663" s="3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2.75">
      <c r="A664" s="3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2.75">
      <c r="A665" s="3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2.75">
      <c r="A666" s="3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2.75">
      <c r="A667" s="3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2.75">
      <c r="A668" s="3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2.75">
      <c r="A669" s="3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3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2.75">
      <c r="A671" s="3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2.75">
      <c r="A672" s="3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2.75">
      <c r="A673" s="3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2.75">
      <c r="A674" s="3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2.75">
      <c r="A675" s="3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2.75">
      <c r="A676" s="3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2.75">
      <c r="A677" s="3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2.75">
      <c r="A678" s="3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2.75">
      <c r="A679" s="3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2.75">
      <c r="A680" s="3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2.75">
      <c r="A681" s="3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2.75">
      <c r="A682" s="3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2.75">
      <c r="A683" s="3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2.75">
      <c r="A684" s="3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3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2.75">
      <c r="A686" s="3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2.75">
      <c r="A687" s="3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2.75">
      <c r="A688" s="3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2.75">
      <c r="A689" s="3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2.75">
      <c r="A690" s="3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2.75">
      <c r="A691" s="3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2.75">
      <c r="A692" s="3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2.75">
      <c r="A693" s="3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2.75">
      <c r="A694" s="3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2.75">
      <c r="A695" s="3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2.75">
      <c r="A696" s="3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2.75">
      <c r="A697" s="3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2.75">
      <c r="A698" s="3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2.75">
      <c r="A699" s="3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3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2.75">
      <c r="A701" s="3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2.75">
      <c r="A702" s="3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2.75">
      <c r="A703" s="3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2.75">
      <c r="A704" s="3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2.75">
      <c r="A705" s="3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2.75">
      <c r="A706" s="3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2.75">
      <c r="A707" s="3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2.75">
      <c r="A708" s="3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2.75">
      <c r="A709" s="3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2.75">
      <c r="A710" s="3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2.75">
      <c r="A711" s="3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2.75">
      <c r="A712" s="3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2.75">
      <c r="A713" s="3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2.75">
      <c r="A714" s="3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3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2.75">
      <c r="A716" s="3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2.75">
      <c r="A717" s="3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2.75">
      <c r="A718" s="3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2.75">
      <c r="A719" s="3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2.75">
      <c r="A720" s="3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2.75">
      <c r="A721" s="3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2.75">
      <c r="A722" s="3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2.75">
      <c r="A723" s="3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2.75">
      <c r="A724" s="3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2.75">
      <c r="A725" s="3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2.75">
      <c r="A726" s="3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2.75">
      <c r="A727" s="3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2.75">
      <c r="A728" s="3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2.75">
      <c r="A729" s="3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3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2.75">
      <c r="A731" s="3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2.75">
      <c r="A732" s="3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2.75">
      <c r="A733" s="3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2.75">
      <c r="A734" s="3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2.75">
      <c r="A735" s="3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2.75">
      <c r="A736" s="3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2.75">
      <c r="A737" s="3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2.75">
      <c r="A738" s="3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2.75">
      <c r="A739" s="3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2.75">
      <c r="A740" s="3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2.75">
      <c r="A741" s="3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2.75">
      <c r="A742" s="3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2.75">
      <c r="A743" s="3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2.75">
      <c r="A744" s="3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3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2.75">
      <c r="A746" s="3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2.75">
      <c r="A747" s="3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2.75">
      <c r="A748" s="3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2.75">
      <c r="A749" s="3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2.75">
      <c r="A750" s="3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2.75">
      <c r="A751" s="3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2.75">
      <c r="A752" s="3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2.75">
      <c r="A753" s="3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2.75">
      <c r="A754" s="3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2.75">
      <c r="A755" s="3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2.75">
      <c r="A756" s="3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2.75">
      <c r="A757" s="3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2.75">
      <c r="A758" s="3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2.75">
      <c r="A759" s="3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3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2.75">
      <c r="A761" s="3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2.75">
      <c r="A762" s="3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2.75">
      <c r="A763" s="3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2.75">
      <c r="A764" s="3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2.75">
      <c r="A765" s="3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2.75">
      <c r="A766" s="3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2.75">
      <c r="A767" s="3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2.75">
      <c r="A768" s="3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2.75">
      <c r="A769" s="3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2.75">
      <c r="A770" s="3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2.75">
      <c r="A771" s="3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2.75">
      <c r="A772" s="3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2.75">
      <c r="A773" s="3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2.75">
      <c r="A774" s="3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3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2.75">
      <c r="A776" s="3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2.75">
      <c r="A777" s="3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2.75">
      <c r="A778" s="3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2.75">
      <c r="A779" s="3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2.75">
      <c r="A780" s="3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2.75">
      <c r="A781" s="3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2.75">
      <c r="A782" s="3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2.75">
      <c r="A783" s="3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2.75">
      <c r="A784" s="3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2.75">
      <c r="A785" s="3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2.75">
      <c r="A786" s="3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2.75">
      <c r="A787" s="3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2.75">
      <c r="A788" s="3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2.75">
      <c r="A789" s="3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3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2.75">
      <c r="A791" s="3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2.75">
      <c r="A792" s="3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2.75">
      <c r="A793" s="3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2.75">
      <c r="A794" s="3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2.75">
      <c r="A795" s="3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2.75">
      <c r="A796" s="3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2.75">
      <c r="A797" s="3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2.75">
      <c r="A798" s="3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2.75">
      <c r="A799" s="3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2.75">
      <c r="A800" s="3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2.75">
      <c r="A801" s="3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2.75">
      <c r="A802" s="3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2.75">
      <c r="A803" s="3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2.75">
      <c r="A804" s="3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3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2.75">
      <c r="A806" s="3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2.75">
      <c r="A807" s="3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2.75">
      <c r="A808" s="3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2.75">
      <c r="A809" s="3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2.75">
      <c r="A810" s="3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2.75">
      <c r="A811" s="3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2.75">
      <c r="A812" s="3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2.75">
      <c r="A813" s="3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2.75">
      <c r="A814" s="3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2.75">
      <c r="A815" s="3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2.75">
      <c r="A816" s="3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2.75">
      <c r="A817" s="3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2.75">
      <c r="A818" s="3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2.75">
      <c r="A819" s="3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3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2.75">
      <c r="A821" s="3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2.75">
      <c r="A822" s="3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2.75">
      <c r="A823" s="3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2.75">
      <c r="A824" s="3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2.75">
      <c r="A825" s="3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2.75">
      <c r="A826" s="3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2.75">
      <c r="A827" s="3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2.75">
      <c r="A828" s="3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2.75">
      <c r="A829" s="3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2.75">
      <c r="A830" s="3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2.75">
      <c r="A831" s="3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2.75">
      <c r="A832" s="3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2.75">
      <c r="A833" s="3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2.75">
      <c r="A834" s="3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3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2.75">
      <c r="A836" s="3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2.75">
      <c r="A837" s="3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2.75">
      <c r="A838" s="3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2.75">
      <c r="A839" s="3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2.75">
      <c r="A840" s="3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2.75">
      <c r="A841" s="3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2.75">
      <c r="A842" s="3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2.75">
      <c r="A843" s="3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2.75">
      <c r="A844" s="3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2.75">
      <c r="A845" s="3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2.75">
      <c r="A846" s="3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2.75">
      <c r="A847" s="3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2.75">
      <c r="A848" s="3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2.75">
      <c r="A849" s="3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3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2.75">
      <c r="A851" s="3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2.75">
      <c r="A852" s="3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2.75">
      <c r="A853" s="3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2.75">
      <c r="A854" s="3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2.75">
      <c r="A855" s="3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2.75">
      <c r="A856" s="3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2.75">
      <c r="A857" s="3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2.75">
      <c r="A858" s="3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2.75">
      <c r="A859" s="3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2.75">
      <c r="A860" s="3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2.75">
      <c r="A861" s="3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2.75">
      <c r="A862" s="3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2.75">
      <c r="A863" s="3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2.75">
      <c r="A864" s="3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3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2.75">
      <c r="A866" s="3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2.75">
      <c r="A867" s="3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2.75">
      <c r="A868" s="3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2.75">
      <c r="A869" s="3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2.75">
      <c r="A870" s="3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2.75">
      <c r="A871" s="3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2.75">
      <c r="A872" s="3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2.75">
      <c r="A873" s="3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2.75">
      <c r="A874" s="3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2.75">
      <c r="A875" s="3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2.75">
      <c r="A876" s="3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2.75">
      <c r="A877" s="3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2.75">
      <c r="A878" s="3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2.75">
      <c r="A879" s="3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3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2.75">
      <c r="A881" s="3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2.75">
      <c r="A882" s="3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2.75">
      <c r="A883" s="3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2.75">
      <c r="A884" s="3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2.75">
      <c r="A885" s="3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2.75">
      <c r="A886" s="3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2.75">
      <c r="A887" s="3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2.75">
      <c r="A888" s="3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2.75">
      <c r="A889" s="3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2.75">
      <c r="A890" s="3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2.75">
      <c r="A891" s="3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2.75">
      <c r="A892" s="3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2.75">
      <c r="A893" s="3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2.75">
      <c r="A894" s="3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3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2.75">
      <c r="A896" s="3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2.75">
      <c r="A897" s="3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2.75">
      <c r="A898" s="3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2.75">
      <c r="A899" s="3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2.75">
      <c r="A900" s="3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2.75">
      <c r="A901" s="3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2.75">
      <c r="A902" s="3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2.75">
      <c r="A903" s="3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2.75">
      <c r="A904" s="3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2.75">
      <c r="A905" s="3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2.75">
      <c r="A906" s="3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2.75">
      <c r="A907" s="3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2.75">
      <c r="A908" s="3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2.75">
      <c r="A909" s="3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3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2.75">
      <c r="A911" s="3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2.75">
      <c r="A912" s="3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2.75">
      <c r="A913" s="3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2.75">
      <c r="A914" s="3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2.75">
      <c r="A915" s="3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2.75">
      <c r="A916" s="3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2.75">
      <c r="A917" s="3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2.75">
      <c r="A918" s="3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2.75">
      <c r="A919" s="3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2.75">
      <c r="A920" s="3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2.75">
      <c r="A921" s="3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2.75">
      <c r="A922" s="3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2.75">
      <c r="A923" s="3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2.75">
      <c r="A924" s="3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3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2.75">
      <c r="A926" s="3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2.75">
      <c r="A927" s="3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2.75">
      <c r="A928" s="3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2.75">
      <c r="A929" s="3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2.75">
      <c r="A930" s="3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2.75">
      <c r="A931" s="3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2.75">
      <c r="A932" s="3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2.75">
      <c r="A933" s="3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2.75">
      <c r="A934" s="3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2.75">
      <c r="A935" s="3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2.75">
      <c r="A936" s="3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2.75">
      <c r="A937" s="3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2.75">
      <c r="A938" s="3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2.75">
      <c r="A939" s="3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3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2.75">
      <c r="A941" s="3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2.75">
      <c r="A942" s="3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2.75">
      <c r="A943" s="3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2.75">
      <c r="A944" s="3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2.75">
      <c r="A945" s="3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2.75">
      <c r="A946" s="3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2.75">
      <c r="A947" s="3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2.75">
      <c r="A948" s="3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2.75">
      <c r="A949" s="3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2.75">
      <c r="A950" s="3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2.75">
      <c r="A951" s="3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2.75">
      <c r="A952" s="3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2.75">
      <c r="A953" s="3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2.75">
      <c r="A954" s="3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3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2.75">
      <c r="A956" s="3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2.75">
      <c r="A957" s="3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2.75">
      <c r="A958" s="3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2.75">
      <c r="A959" s="3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2.75">
      <c r="A960" s="3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2.75">
      <c r="A961" s="3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2.75">
      <c r="A962" s="3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2.75">
      <c r="A963" s="3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2.75">
      <c r="A964" s="3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2.75">
      <c r="A965" s="3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2.75">
      <c r="A966" s="3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2.75">
      <c r="A967" s="3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2.75">
      <c r="A968" s="3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2.75">
      <c r="A969" s="3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3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2.75">
      <c r="A971" s="3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2.75">
      <c r="A972" s="3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2.75">
      <c r="A973" s="3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2.75">
      <c r="A974" s="3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2.75">
      <c r="A975" s="3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2.75">
      <c r="A976" s="3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2.75">
      <c r="A977" s="3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2.75">
      <c r="A978" s="3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2.75">
      <c r="A979" s="3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2.75">
      <c r="A980" s="3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2.75">
      <c r="A981" s="3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2.75">
      <c r="A982" s="3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2.75">
      <c r="A983" s="3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2.75">
      <c r="A984" s="3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3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2.75">
      <c r="A986" s="3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2.75">
      <c r="A987" s="3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2.75">
      <c r="A988" s="3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2.75">
      <c r="A989" s="3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2.75">
      <c r="A990" s="3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2.75">
      <c r="A991" s="3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2.75">
      <c r="A992" s="3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2.75">
      <c r="A993" s="3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2.75">
      <c r="A994" s="3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2.75">
      <c r="A995" s="3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2.75">
      <c r="A996" s="3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2.75">
      <c r="A997" s="3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2.75">
      <c r="A998" s="3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2.75">
      <c r="A999" s="3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3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2.75">
      <c r="A1001" s="3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2.75">
      <c r="A1002" s="3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2.75">
      <c r="A1003" s="3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2.75">
      <c r="A1004" s="3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2.75">
      <c r="A1005" s="3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2.75">
      <c r="A1006" s="3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2.75">
      <c r="A1007" s="3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2.75">
      <c r="A1008" s="3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2.75">
      <c r="A1009" s="3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2.75">
      <c r="A1010" s="3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2.75">
      <c r="A1011" s="3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2.75">
      <c r="A1012" s="3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2.75">
      <c r="A1013" s="3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2.75">
      <c r="A1014" s="3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3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2.75">
      <c r="A1016" s="3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</sheetData>
  <sheetProtection/>
  <mergeCells count="90">
    <mergeCell ref="J34:K34"/>
    <mergeCell ref="J30:K30"/>
    <mergeCell ref="J31:K31"/>
    <mergeCell ref="J32:K32"/>
    <mergeCell ref="J33:K33"/>
    <mergeCell ref="J25:K25"/>
    <mergeCell ref="J26:K26"/>
    <mergeCell ref="J28:K28"/>
    <mergeCell ref="C19:D19"/>
    <mergeCell ref="C26:D26"/>
    <mergeCell ref="C23:D23"/>
    <mergeCell ref="C24:D24"/>
    <mergeCell ref="J18:K18"/>
    <mergeCell ref="J24:K24"/>
    <mergeCell ref="A7:K7"/>
    <mergeCell ref="A8:K8"/>
    <mergeCell ref="A9:K9"/>
    <mergeCell ref="J29:K29"/>
    <mergeCell ref="J27:K27"/>
    <mergeCell ref="C13:H13"/>
    <mergeCell ref="C14:D14"/>
    <mergeCell ref="C29:D29"/>
    <mergeCell ref="J14:K14"/>
    <mergeCell ref="C18:D18"/>
    <mergeCell ref="C33:D33"/>
    <mergeCell ref="C34:D34"/>
    <mergeCell ref="C31:D31"/>
    <mergeCell ref="C32:D32"/>
    <mergeCell ref="C30:D30"/>
    <mergeCell ref="C25:D25"/>
    <mergeCell ref="H10:J10"/>
    <mergeCell ref="I13:K13"/>
    <mergeCell ref="J20:K20"/>
    <mergeCell ref="J21:K21"/>
    <mergeCell ref="J22:K22"/>
    <mergeCell ref="J23:K23"/>
    <mergeCell ref="J16:K16"/>
    <mergeCell ref="J17:K17"/>
    <mergeCell ref="J19:K19"/>
    <mergeCell ref="J15:K15"/>
    <mergeCell ref="I49:J49"/>
    <mergeCell ref="I50:J50"/>
    <mergeCell ref="F49:H49"/>
    <mergeCell ref="F50:H50"/>
    <mergeCell ref="I47:J47"/>
    <mergeCell ref="I39:J39"/>
    <mergeCell ref="I42:J42"/>
    <mergeCell ref="I43:J43"/>
    <mergeCell ref="F48:H48"/>
    <mergeCell ref="I48:J48"/>
    <mergeCell ref="I38:K38"/>
    <mergeCell ref="F38:H39"/>
    <mergeCell ref="F40:H40"/>
    <mergeCell ref="I40:J40"/>
    <mergeCell ref="C43:D43"/>
    <mergeCell ref="C42:D42"/>
    <mergeCell ref="C15:D15"/>
    <mergeCell ref="A13:A14"/>
    <mergeCell ref="B13:B14"/>
    <mergeCell ref="C20:D20"/>
    <mergeCell ref="C27:D27"/>
    <mergeCell ref="C28:D28"/>
    <mergeCell ref="C21:D21"/>
    <mergeCell ref="C22:D22"/>
    <mergeCell ref="C16:D16"/>
    <mergeCell ref="C17:D17"/>
    <mergeCell ref="F47:H47"/>
    <mergeCell ref="F44:H44"/>
    <mergeCell ref="F45:H45"/>
    <mergeCell ref="F46:H46"/>
    <mergeCell ref="F42:H42"/>
    <mergeCell ref="C47:D47"/>
    <mergeCell ref="F43:H43"/>
    <mergeCell ref="A38:A39"/>
    <mergeCell ref="I44:J44"/>
    <mergeCell ref="I45:J45"/>
    <mergeCell ref="I46:J46"/>
    <mergeCell ref="C41:D41"/>
    <mergeCell ref="F41:H41"/>
    <mergeCell ref="I41:J41"/>
    <mergeCell ref="B38:B39"/>
    <mergeCell ref="C38:D39"/>
    <mergeCell ref="C40:D40"/>
    <mergeCell ref="A54:D54"/>
    <mergeCell ref="C49:D49"/>
    <mergeCell ref="C50:D50"/>
    <mergeCell ref="C44:D44"/>
    <mergeCell ref="C45:D45"/>
    <mergeCell ref="C46:D46"/>
    <mergeCell ref="C48:D48"/>
  </mergeCells>
  <printOptions/>
  <pageMargins left="0.11811023622047245" right="0.07874015748031496" top="0.35433070866141736" bottom="0.3937007874015748" header="0.2362204724409449" footer="0.2362204724409449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09"/>
  <sheetViews>
    <sheetView showZeros="0" zoomScale="75" zoomScaleNormal="75" zoomScaleSheetLayoutView="75" zoomScalePageLayoutView="0" workbookViewId="0" topLeftCell="A1">
      <selection activeCell="I7" sqref="I7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12.625" style="1" customWidth="1"/>
    <col min="4" max="4" width="2.00390625" style="1" hidden="1" customWidth="1"/>
    <col min="5" max="5" width="12.625" style="1" customWidth="1"/>
    <col min="6" max="6" width="3.00390625" style="1" hidden="1" customWidth="1"/>
    <col min="7" max="7" width="13.25390625" style="1" customWidth="1"/>
    <col min="8" max="8" width="14.125" style="1" customWidth="1"/>
    <col min="9" max="16384" width="9.125" style="15" customWidth="1"/>
  </cols>
  <sheetData>
    <row r="1" spans="1:12" s="20" customFormat="1" ht="16.5" customHeight="1">
      <c r="A1" s="608" t="s">
        <v>12</v>
      </c>
      <c r="B1" s="608"/>
      <c r="C1" s="608"/>
      <c r="D1" s="608"/>
      <c r="E1" s="608"/>
      <c r="F1" s="608"/>
      <c r="G1" s="608"/>
      <c r="H1" s="608"/>
      <c r="I1" s="18"/>
      <c r="J1" s="18"/>
      <c r="K1" s="18"/>
      <c r="L1" s="18"/>
    </row>
    <row r="2" spans="1:12" s="20" customFormat="1" ht="17.25" customHeight="1">
      <c r="A2" s="608" t="s">
        <v>90</v>
      </c>
      <c r="B2" s="608"/>
      <c r="C2" s="608"/>
      <c r="D2" s="608"/>
      <c r="E2" s="608"/>
      <c r="F2" s="608"/>
      <c r="G2" s="608"/>
      <c r="H2" s="608"/>
      <c r="I2" s="18"/>
      <c r="J2" s="18"/>
      <c r="K2" s="18"/>
      <c r="L2" s="18"/>
    </row>
    <row r="3" spans="1:12" ht="13.5" customHeight="1">
      <c r="A3" s="609" t="s">
        <v>27</v>
      </c>
      <c r="B3" s="609"/>
      <c r="C3" s="609"/>
      <c r="D3" s="609"/>
      <c r="E3" s="609"/>
      <c r="F3" s="609"/>
      <c r="G3" s="609"/>
      <c r="H3" s="609"/>
      <c r="I3" s="14"/>
      <c r="J3" s="14"/>
      <c r="K3" s="14"/>
      <c r="L3" s="14"/>
    </row>
    <row r="4" spans="1:12" ht="15.75" customHeight="1">
      <c r="A4" s="610" t="s">
        <v>13</v>
      </c>
      <c r="B4" s="610"/>
      <c r="C4" s="610"/>
      <c r="D4" s="610"/>
      <c r="E4" s="610"/>
      <c r="F4" s="610"/>
      <c r="G4" s="610"/>
      <c r="H4" s="610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42"/>
      <c r="H5" s="25" t="s">
        <v>10</v>
      </c>
      <c r="I5" s="14"/>
      <c r="J5" s="14"/>
      <c r="K5" s="14"/>
      <c r="L5" s="14"/>
    </row>
    <row r="6" spans="1:12" s="20" customFormat="1" ht="18" customHeight="1">
      <c r="A6" s="515" t="s">
        <v>0</v>
      </c>
      <c r="B6" s="528" t="s">
        <v>89</v>
      </c>
      <c r="C6" s="528" t="s">
        <v>59</v>
      </c>
      <c r="D6" s="528"/>
      <c r="E6" s="528"/>
      <c r="F6" s="50"/>
      <c r="G6" s="528" t="s">
        <v>16</v>
      </c>
      <c r="H6" s="547"/>
      <c r="I6" s="18"/>
      <c r="J6" s="18"/>
      <c r="K6" s="18"/>
      <c r="L6" s="18"/>
    </row>
    <row r="7" spans="1:12" s="20" customFormat="1" ht="48.75" customHeight="1" thickBot="1">
      <c r="A7" s="516"/>
      <c r="B7" s="529"/>
      <c r="C7" s="48" t="s">
        <v>46</v>
      </c>
      <c r="D7" s="48" t="s">
        <v>23</v>
      </c>
      <c r="E7" s="48" t="s">
        <v>45</v>
      </c>
      <c r="F7" s="48" t="s">
        <v>24</v>
      </c>
      <c r="G7" s="48" t="s">
        <v>41</v>
      </c>
      <c r="H7" s="47" t="s">
        <v>60</v>
      </c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2">
        <v>26029</v>
      </c>
      <c r="D8" s="2">
        <v>1710.8</v>
      </c>
      <c r="E8" s="2">
        <v>25227.5</v>
      </c>
      <c r="F8" s="2">
        <v>2094.5</v>
      </c>
      <c r="G8" s="2">
        <f>E8/B8*100</f>
        <v>71.79733102618032</v>
      </c>
      <c r="H8" s="34">
        <f>E8/C8*100</f>
        <v>96.92074224902993</v>
      </c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3">
        <v>210</v>
      </c>
      <c r="D9" s="3"/>
      <c r="E9" s="3">
        <v>377.7</v>
      </c>
      <c r="F9" s="3"/>
      <c r="G9" s="2">
        <f aca="true" t="shared" si="0" ref="G9:G28">E9/B9*100</f>
        <v>159.36708860759495</v>
      </c>
      <c r="H9" s="34">
        <f aca="true" t="shared" si="1" ref="H9:H28">E9/C9*100</f>
        <v>179.85714285714286</v>
      </c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3">
        <v>5080</v>
      </c>
      <c r="D10" s="3">
        <v>673</v>
      </c>
      <c r="E10" s="3">
        <v>4766.3</v>
      </c>
      <c r="F10" s="3">
        <v>488.2</v>
      </c>
      <c r="G10" s="2">
        <f t="shared" si="0"/>
        <v>71.14623915931514</v>
      </c>
      <c r="H10" s="34">
        <f t="shared" si="1"/>
        <v>93.82480314960631</v>
      </c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3">
        <v>2.5</v>
      </c>
      <c r="D11" s="3"/>
      <c r="E11" s="3">
        <v>6.5</v>
      </c>
      <c r="F11" s="3"/>
      <c r="G11" s="2">
        <f t="shared" si="0"/>
        <v>162.5</v>
      </c>
      <c r="H11" s="34">
        <f t="shared" si="1"/>
        <v>260</v>
      </c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3">
        <v>90.3</v>
      </c>
      <c r="D12" s="4">
        <v>20</v>
      </c>
      <c r="E12" s="3">
        <v>59.7</v>
      </c>
      <c r="F12" s="3">
        <v>6.5</v>
      </c>
      <c r="G12" s="2">
        <f t="shared" si="0"/>
        <v>45.92307692307693</v>
      </c>
      <c r="H12" s="34">
        <f t="shared" si="1"/>
        <v>66.11295681063123</v>
      </c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3">
        <v>580</v>
      </c>
      <c r="D13" s="3"/>
      <c r="E13" s="3">
        <v>605.5</v>
      </c>
      <c r="F13" s="3"/>
      <c r="G13" s="2">
        <f t="shared" si="0"/>
        <v>75.03097893432465</v>
      </c>
      <c r="H13" s="34">
        <f t="shared" si="1"/>
        <v>104.39655172413794</v>
      </c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6">
        <v>73.7</v>
      </c>
      <c r="D14" s="6">
        <v>14</v>
      </c>
      <c r="E14" s="3">
        <v>75.3</v>
      </c>
      <c r="F14" s="3">
        <v>6.8</v>
      </c>
      <c r="G14" s="2">
        <f t="shared" si="0"/>
        <v>74.70238095238095</v>
      </c>
      <c r="H14" s="34">
        <f t="shared" si="1"/>
        <v>102.17096336499321</v>
      </c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3">
        <v>1676.3</v>
      </c>
      <c r="D15" s="3">
        <v>177.1</v>
      </c>
      <c r="E15" s="3">
        <v>1712.7</v>
      </c>
      <c r="F15" s="3">
        <v>201.7</v>
      </c>
      <c r="G15" s="2">
        <f t="shared" si="0"/>
        <v>77.85</v>
      </c>
      <c r="H15" s="34">
        <f t="shared" si="1"/>
        <v>102.1714490246376</v>
      </c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3">
        <v>2714</v>
      </c>
      <c r="D16" s="3">
        <v>309.2</v>
      </c>
      <c r="E16" s="3">
        <v>2672.2</v>
      </c>
      <c r="F16" s="3">
        <v>197.5</v>
      </c>
      <c r="G16" s="2">
        <f t="shared" si="0"/>
        <v>73.96069748131747</v>
      </c>
      <c r="H16" s="34">
        <f t="shared" si="1"/>
        <v>98.45983787767133</v>
      </c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3">
        <v>2419</v>
      </c>
      <c r="D17" s="3">
        <v>250</v>
      </c>
      <c r="E17" s="3">
        <v>2747.1</v>
      </c>
      <c r="F17" s="3">
        <v>287.7</v>
      </c>
      <c r="G17" s="2">
        <f t="shared" si="0"/>
        <v>84.34448879336813</v>
      </c>
      <c r="H17" s="34">
        <f t="shared" si="1"/>
        <v>113.56345597354279</v>
      </c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3">
        <v>82</v>
      </c>
      <c r="D18" s="3">
        <v>400</v>
      </c>
      <c r="E18" s="3">
        <v>32.9</v>
      </c>
      <c r="F18" s="3">
        <v>122</v>
      </c>
      <c r="G18" s="2">
        <f t="shared" si="0"/>
        <v>29.639639639639636</v>
      </c>
      <c r="H18" s="34">
        <f t="shared" si="1"/>
        <v>40.12195121951219</v>
      </c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3">
        <v>825</v>
      </c>
      <c r="D19" s="3">
        <v>90</v>
      </c>
      <c r="E19" s="3">
        <v>976</v>
      </c>
      <c r="F19" s="3">
        <v>76.8</v>
      </c>
      <c r="G19" s="2">
        <f t="shared" si="0"/>
        <v>85.01742160278745</v>
      </c>
      <c r="H19" s="34">
        <f t="shared" si="1"/>
        <v>118.30303030303031</v>
      </c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3">
        <v>138.4</v>
      </c>
      <c r="D20" s="3"/>
      <c r="E20" s="3">
        <v>224.3</v>
      </c>
      <c r="F20" s="3"/>
      <c r="G20" s="2">
        <f>E20/B20*100</f>
        <v>122.56830601092896</v>
      </c>
      <c r="H20" s="34">
        <f>E20/C20*100</f>
        <v>162.0664739884393</v>
      </c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9">
        <v>227.8</v>
      </c>
      <c r="D21" s="9">
        <v>74.5</v>
      </c>
      <c r="E21" s="9">
        <v>171.3</v>
      </c>
      <c r="F21" s="9">
        <v>137.4</v>
      </c>
      <c r="G21" s="87">
        <f t="shared" si="0"/>
        <v>54.10612760581175</v>
      </c>
      <c r="H21" s="88">
        <f t="shared" si="1"/>
        <v>75.19754170324846</v>
      </c>
      <c r="I21" s="14"/>
      <c r="J21" s="14"/>
      <c r="K21" s="14"/>
      <c r="L21" s="14"/>
    </row>
    <row r="22" spans="1:12" ht="18" customHeight="1" thickBot="1">
      <c r="A22" s="44" t="s">
        <v>47</v>
      </c>
      <c r="B22" s="12">
        <f>SUM(B8:B21)</f>
        <v>53943.8</v>
      </c>
      <c r="C22" s="12">
        <f>SUM(C8:C21)</f>
        <v>40148.00000000001</v>
      </c>
      <c r="D22" s="12">
        <f>SUM(D8:D21)</f>
        <v>3718.6</v>
      </c>
      <c r="E22" s="12">
        <f>SUM(E8:E21)</f>
        <v>39655</v>
      </c>
      <c r="F22" s="12" t="e">
        <f>SUM(F8+F9+#REF!+#REF!+F10+F12+F11+#REF!+F13+F14+F15+F16+F17+F18+F19+F21+#REF!)</f>
        <v>#REF!</v>
      </c>
      <c r="G22" s="12">
        <f t="shared" si="0"/>
        <v>73.51169179775988</v>
      </c>
      <c r="H22" s="13">
        <f t="shared" si="1"/>
        <v>98.77204343927467</v>
      </c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2">
        <v>5138.8</v>
      </c>
      <c r="D23" s="2">
        <v>914.9</v>
      </c>
      <c r="E23" s="2">
        <v>5268.9</v>
      </c>
      <c r="F23" s="2">
        <v>350</v>
      </c>
      <c r="G23" s="2">
        <f t="shared" si="0"/>
        <v>72.86846363422627</v>
      </c>
      <c r="H23" s="34">
        <f t="shared" si="1"/>
        <v>102.53171946757998</v>
      </c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2">
        <v>1577.7</v>
      </c>
      <c r="D24" s="2"/>
      <c r="E24" s="2">
        <v>1928.3</v>
      </c>
      <c r="F24" s="2"/>
      <c r="G24" s="2">
        <f t="shared" si="0"/>
        <v>91.69281978126486</v>
      </c>
      <c r="H24" s="34">
        <f t="shared" si="1"/>
        <v>122.22222222222221</v>
      </c>
      <c r="I24" s="23"/>
      <c r="J24" s="23"/>
      <c r="K24" s="23"/>
      <c r="L24" s="23"/>
    </row>
    <row r="25" spans="1:12" s="24" customFormat="1" ht="0.75" customHeight="1" hidden="1" thickBot="1">
      <c r="A25" s="37" t="s">
        <v>39</v>
      </c>
      <c r="B25" s="9"/>
      <c r="C25" s="9"/>
      <c r="D25" s="9"/>
      <c r="E25" s="9"/>
      <c r="F25" s="9"/>
      <c r="G25" s="87" t="e">
        <f t="shared" si="0"/>
        <v>#DIV/0!</v>
      </c>
      <c r="H25" s="88" t="e">
        <f t="shared" si="1"/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12">
        <f>C24+C23+C22</f>
        <v>46864.50000000001</v>
      </c>
      <c r="D26" s="12">
        <f>D24+D23+D22</f>
        <v>4633.5</v>
      </c>
      <c r="E26" s="12">
        <f>E24+E23+E22</f>
        <v>46852.2</v>
      </c>
      <c r="F26" s="12"/>
      <c r="G26" s="12">
        <f t="shared" si="0"/>
        <v>74.04243214412706</v>
      </c>
      <c r="H26" s="13">
        <f t="shared" si="1"/>
        <v>99.97375412092306</v>
      </c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25127.2</v>
      </c>
      <c r="C27" s="87">
        <v>21476.9</v>
      </c>
      <c r="D27" s="87"/>
      <c r="E27" s="87">
        <v>15823.1</v>
      </c>
      <c r="F27" s="87"/>
      <c r="G27" s="87">
        <f t="shared" si="0"/>
        <v>62.971998471775606</v>
      </c>
      <c r="H27" s="88">
        <f t="shared" si="1"/>
        <v>73.67497171379482</v>
      </c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88404.7</v>
      </c>
      <c r="C28" s="12">
        <f>C22+C23+C24+C25+C27</f>
        <v>68341.40000000001</v>
      </c>
      <c r="D28" s="12">
        <f>D22+D23+D24+D25+D27</f>
        <v>4633.5</v>
      </c>
      <c r="E28" s="12">
        <f>E22+E23+E24+E25+E27</f>
        <v>62675.3</v>
      </c>
      <c r="F28" s="12" t="e">
        <f>F22+F23+F25+F27</f>
        <v>#REF!</v>
      </c>
      <c r="G28" s="12">
        <f t="shared" si="0"/>
        <v>70.89589128179837</v>
      </c>
      <c r="H28" s="13">
        <f t="shared" si="1"/>
        <v>91.70912506913818</v>
      </c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515" t="s">
        <v>0</v>
      </c>
      <c r="B32" s="528" t="s">
        <v>54</v>
      </c>
      <c r="C32" s="528"/>
      <c r="D32" s="50" t="s">
        <v>40</v>
      </c>
      <c r="E32" s="528" t="s">
        <v>55</v>
      </c>
      <c r="F32" s="528"/>
      <c r="G32" s="528"/>
      <c r="H32" s="547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516"/>
      <c r="B33" s="529"/>
      <c r="C33" s="529"/>
      <c r="D33" s="48"/>
      <c r="E33" s="529"/>
      <c r="F33" s="529"/>
      <c r="G33" s="529"/>
      <c r="H33" s="61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18">
        <v>2000</v>
      </c>
      <c r="C35" s="518"/>
      <c r="D35" s="3">
        <v>265.7</v>
      </c>
      <c r="E35" s="518">
        <v>1613.4</v>
      </c>
      <c r="F35" s="518"/>
      <c r="G35" s="518"/>
      <c r="H35" s="5">
        <f>E35/B35*100</f>
        <v>80.67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511"/>
      <c r="C36" s="512"/>
      <c r="D36" s="3"/>
      <c r="E36" s="511">
        <v>9.5</v>
      </c>
      <c r="F36" s="517"/>
      <c r="G36" s="512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18">
        <v>7355.7</v>
      </c>
      <c r="C37" s="518"/>
      <c r="D37" s="3">
        <v>2158.9</v>
      </c>
      <c r="E37" s="518">
        <v>5057.3</v>
      </c>
      <c r="F37" s="518"/>
      <c r="G37" s="518"/>
      <c r="H37" s="5">
        <f aca="true" t="shared" si="2" ref="H37:H45">E37/B37*100</f>
        <v>68.75348369291842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513">
        <f>B39+B40</f>
        <v>1695.5</v>
      </c>
      <c r="C38" s="514"/>
      <c r="D38" s="7"/>
      <c r="E38" s="513">
        <f>E39+E40</f>
        <v>1212.3</v>
      </c>
      <c r="F38" s="527"/>
      <c r="G38" s="514"/>
      <c r="H38" s="21">
        <f t="shared" si="2"/>
        <v>71.50103214391035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18">
        <v>87</v>
      </c>
      <c r="C39" s="518"/>
      <c r="D39" s="3">
        <v>46.9</v>
      </c>
      <c r="E39" s="518">
        <v>47.2</v>
      </c>
      <c r="F39" s="518"/>
      <c r="G39" s="518"/>
      <c r="H39" s="5">
        <f t="shared" si="2"/>
        <v>54.252873563218394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18">
        <v>1608.5</v>
      </c>
      <c r="C40" s="518"/>
      <c r="D40" s="3">
        <v>453.9</v>
      </c>
      <c r="E40" s="518">
        <v>1165.1</v>
      </c>
      <c r="F40" s="518"/>
      <c r="G40" s="518"/>
      <c r="H40" s="5">
        <f t="shared" si="2"/>
        <v>72.43394466894621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513">
        <f>B43+B44+B42</f>
        <v>2200</v>
      </c>
      <c r="C41" s="514"/>
      <c r="D41" s="7"/>
      <c r="E41" s="513">
        <f>E43+E44+E42</f>
        <v>1431</v>
      </c>
      <c r="F41" s="527"/>
      <c r="G41" s="514"/>
      <c r="H41" s="21">
        <f>E41/B41*100</f>
        <v>65.04545454545455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513"/>
      <c r="C42" s="514"/>
      <c r="D42" s="7"/>
      <c r="E42" s="511">
        <v>11.2</v>
      </c>
      <c r="F42" s="517"/>
      <c r="G42" s="512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511">
        <v>1600</v>
      </c>
      <c r="C43" s="512"/>
      <c r="D43" s="3"/>
      <c r="E43" s="511">
        <v>1004</v>
      </c>
      <c r="F43" s="517"/>
      <c r="G43" s="512"/>
      <c r="H43" s="5">
        <f t="shared" si="2"/>
        <v>62.74999999999999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511">
        <v>600</v>
      </c>
      <c r="C44" s="512"/>
      <c r="D44" s="3"/>
      <c r="E44" s="511">
        <v>415.8</v>
      </c>
      <c r="F44" s="517"/>
      <c r="G44" s="512"/>
      <c r="H44" s="5">
        <f t="shared" si="2"/>
        <v>69.30000000000001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615">
        <f>B35+B36+B37+B38+B41</f>
        <v>13251.2</v>
      </c>
      <c r="C45" s="615"/>
      <c r="D45" s="85" t="e">
        <f>#REF!+#REF!</f>
        <v>#REF!</v>
      </c>
      <c r="E45" s="615">
        <f>E35+E36+E37+E38+E41</f>
        <v>9323.5</v>
      </c>
      <c r="F45" s="615"/>
      <c r="G45" s="615"/>
      <c r="H45" s="86">
        <f t="shared" si="2"/>
        <v>70.3596655397247</v>
      </c>
      <c r="I45" s="14"/>
      <c r="J45" s="14"/>
      <c r="K45" s="14"/>
      <c r="L45" s="14"/>
    </row>
    <row r="46" spans="1:12" s="83" customFormat="1" ht="34.5" customHeight="1">
      <c r="A46" s="39"/>
      <c r="B46" s="29"/>
      <c r="C46" s="29"/>
      <c r="D46" s="29"/>
      <c r="E46" s="29"/>
      <c r="F46" s="29"/>
      <c r="G46" s="29"/>
      <c r="H46" s="29"/>
      <c r="I46" s="14"/>
      <c r="J46" s="14"/>
      <c r="K46" s="14"/>
      <c r="L46" s="14"/>
    </row>
    <row r="47" spans="1:12" s="83" customFormat="1" ht="18" customHeight="1">
      <c r="A47" s="39"/>
      <c r="B47" s="29"/>
      <c r="C47" s="29"/>
      <c r="D47" s="29"/>
      <c r="E47" s="29"/>
      <c r="F47" s="29"/>
      <c r="G47" s="29"/>
      <c r="H47" s="17"/>
      <c r="I47" s="14"/>
      <c r="J47" s="14"/>
      <c r="K47" s="14"/>
      <c r="L47" s="14"/>
    </row>
    <row r="48" spans="1:12" s="83" customFormat="1" ht="15">
      <c r="A48" s="40"/>
      <c r="B48" s="16"/>
      <c r="C48" s="16"/>
      <c r="D48" s="16"/>
      <c r="E48" s="16"/>
      <c r="F48" s="16"/>
      <c r="G48" s="16"/>
      <c r="H48" s="16" t="s">
        <v>21</v>
      </c>
      <c r="I48" s="14"/>
      <c r="J48" s="14"/>
      <c r="K48" s="14"/>
      <c r="L48" s="14"/>
    </row>
    <row r="49" spans="1:12" s="83" customFormat="1" ht="15">
      <c r="A49" s="41"/>
      <c r="B49" s="30"/>
      <c r="C49" s="30"/>
      <c r="D49" s="30"/>
      <c r="E49" s="30"/>
      <c r="F49" s="30"/>
      <c r="G49" s="30"/>
      <c r="H49" s="16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83" customFormat="1" ht="18.75">
      <c r="A51" s="41"/>
      <c r="B51" s="19"/>
      <c r="C51" s="19"/>
      <c r="D51" s="19"/>
      <c r="E51" s="19"/>
      <c r="F51" s="19"/>
      <c r="G51" s="19"/>
      <c r="H51" s="18"/>
      <c r="I51" s="14"/>
      <c r="J51" s="14"/>
      <c r="K51" s="14"/>
      <c r="L51" s="14"/>
    </row>
    <row r="52" spans="1:12" s="83" customFormat="1" ht="18.75">
      <c r="A52" s="41"/>
      <c r="B52" s="19"/>
      <c r="C52" s="19"/>
      <c r="D52" s="19"/>
      <c r="E52" s="19"/>
      <c r="F52" s="19"/>
      <c r="G52" s="19"/>
      <c r="H52" s="18"/>
      <c r="I52" s="14"/>
      <c r="J52" s="14"/>
      <c r="K52" s="14"/>
      <c r="L52" s="14"/>
    </row>
    <row r="53" spans="1:12" s="83" customFormat="1" ht="18.75">
      <c r="A53" s="41"/>
      <c r="B53" s="19"/>
      <c r="C53" s="19"/>
      <c r="D53" s="19"/>
      <c r="E53" s="19"/>
      <c r="F53" s="19"/>
      <c r="G53" s="19"/>
      <c r="H53" s="18"/>
      <c r="I53" s="14"/>
      <c r="J53" s="14"/>
      <c r="K53" s="14"/>
      <c r="L53" s="14"/>
    </row>
    <row r="54" spans="1:12" s="56" customFormat="1" ht="18.75">
      <c r="A54" s="58"/>
      <c r="B54" s="60"/>
      <c r="C54" s="60"/>
      <c r="D54" s="60"/>
      <c r="E54" s="60"/>
      <c r="F54" s="60"/>
      <c r="G54" s="60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.75">
      <c r="A57" s="58"/>
      <c r="B57" s="57"/>
      <c r="C57" s="57"/>
      <c r="D57" s="57"/>
      <c r="E57" s="57"/>
      <c r="F57" s="57"/>
      <c r="G57" s="57"/>
      <c r="H57" s="59"/>
      <c r="I57" s="55"/>
      <c r="J57" s="55"/>
      <c r="K57" s="55"/>
      <c r="L57" s="55"/>
    </row>
    <row r="58" spans="1:12" s="56" customFormat="1" ht="15.75">
      <c r="A58" s="58"/>
      <c r="B58" s="57"/>
      <c r="C58" s="57"/>
      <c r="D58" s="57"/>
      <c r="E58" s="57"/>
      <c r="F58" s="57"/>
      <c r="G58" s="57"/>
      <c r="H58" s="59"/>
      <c r="I58" s="55"/>
      <c r="J58" s="55"/>
      <c r="K58" s="55"/>
      <c r="L58" s="55"/>
    </row>
    <row r="59" spans="1:12" s="56" customFormat="1" ht="15.75">
      <c r="A59" s="58"/>
      <c r="B59" s="57"/>
      <c r="C59" s="57"/>
      <c r="D59" s="57"/>
      <c r="E59" s="57"/>
      <c r="F59" s="57"/>
      <c r="G59" s="57"/>
      <c r="H59" s="59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7"/>
      <c r="C66" s="57"/>
      <c r="D66" s="57"/>
      <c r="E66" s="57"/>
      <c r="F66" s="57"/>
      <c r="G66" s="57"/>
      <c r="H66" s="55"/>
      <c r="I66" s="55"/>
      <c r="J66" s="55"/>
      <c r="K66" s="55"/>
      <c r="L66" s="55"/>
    </row>
    <row r="67" spans="1:12" s="56" customFormat="1" ht="15">
      <c r="A67" s="58"/>
      <c r="B67" s="57"/>
      <c r="C67" s="57"/>
      <c r="D67" s="57"/>
      <c r="E67" s="57"/>
      <c r="F67" s="57"/>
      <c r="G67" s="57"/>
      <c r="H67" s="55"/>
      <c r="I67" s="55"/>
      <c r="J67" s="55"/>
      <c r="K67" s="55"/>
      <c r="L67" s="55"/>
    </row>
    <row r="68" spans="1:12" s="56" customFormat="1" ht="15">
      <c r="A68" s="58"/>
      <c r="B68" s="57"/>
      <c r="C68" s="57"/>
      <c r="D68" s="57"/>
      <c r="E68" s="57"/>
      <c r="F68" s="57"/>
      <c r="G68" s="57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58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">
      <c r="A78" s="61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">
      <c r="A79" s="61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">
      <c r="A80" s="61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56" customFormat="1" ht="15.75">
      <c r="A88" s="62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56" customFormat="1" ht="15.75">
      <c r="A89" s="62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56" customFormat="1" ht="15.75">
      <c r="A90" s="62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5">
      <c r="A95" s="63"/>
    </row>
    <row r="96" s="56" customFormat="1" ht="15">
      <c r="A96" s="63"/>
    </row>
    <row r="97" s="56" customFormat="1" ht="15">
      <c r="A97" s="63"/>
    </row>
    <row r="98" s="56" customFormat="1" ht="12.75">
      <c r="A98" s="64"/>
    </row>
    <row r="99" s="56" customFormat="1" ht="12.75">
      <c r="A99" s="64"/>
    </row>
    <row r="100" s="56" customFormat="1" ht="12.75">
      <c r="A100" s="64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8.75">
      <c r="A102" s="65"/>
      <c r="B102" s="66"/>
      <c r="C102" s="66"/>
      <c r="D102" s="66"/>
      <c r="E102" s="66"/>
      <c r="F102" s="66"/>
      <c r="G102" s="66"/>
      <c r="H102" s="66"/>
    </row>
    <row r="103" spans="1:8" s="56" customFormat="1" ht="18.75">
      <c r="A103" s="65"/>
      <c r="B103" s="66"/>
      <c r="C103" s="66"/>
      <c r="D103" s="66"/>
      <c r="E103" s="66"/>
      <c r="F103" s="66"/>
      <c r="G103" s="66"/>
      <c r="H103" s="66"/>
    </row>
    <row r="104" spans="1:8" s="56" customFormat="1" ht="18.75">
      <c r="A104" s="65"/>
      <c r="B104" s="66"/>
      <c r="C104" s="66"/>
      <c r="D104" s="66"/>
      <c r="E104" s="66"/>
      <c r="F104" s="66"/>
      <c r="G104" s="66"/>
      <c r="H104" s="66"/>
    </row>
    <row r="105" spans="1:8" s="56" customFormat="1" ht="17.25" customHeight="1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53"/>
      <c r="B106" s="67"/>
      <c r="C106" s="67"/>
      <c r="D106" s="67"/>
      <c r="E106" s="53"/>
      <c r="F106" s="53"/>
      <c r="G106" s="53"/>
      <c r="H106" s="53"/>
    </row>
    <row r="107" spans="1:8" s="56" customFormat="1" ht="15.75">
      <c r="A107" s="53"/>
      <c r="B107" s="67"/>
      <c r="C107" s="67"/>
      <c r="D107" s="67"/>
      <c r="E107" s="53"/>
      <c r="F107" s="53"/>
      <c r="G107" s="53"/>
      <c r="H107" s="53"/>
    </row>
    <row r="108" spans="1:8" s="56" customFormat="1" ht="15.75">
      <c r="A108" s="53"/>
      <c r="B108" s="67"/>
      <c r="C108" s="67"/>
      <c r="D108" s="67"/>
      <c r="E108" s="53"/>
      <c r="F108" s="53"/>
      <c r="G108" s="53"/>
      <c r="H108" s="53"/>
    </row>
    <row r="109" spans="1:8" s="56" customFormat="1" ht="15.75">
      <c r="A109" s="68"/>
      <c r="B109" s="67"/>
      <c r="C109" s="67"/>
      <c r="D109" s="67"/>
      <c r="E109" s="67"/>
      <c r="F109" s="67"/>
      <c r="G109" s="67"/>
      <c r="H109" s="55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54"/>
      <c r="C115" s="54"/>
      <c r="D115" s="54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71"/>
      <c r="C118" s="71"/>
      <c r="D118" s="71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69"/>
      <c r="B124" s="54"/>
      <c r="C124" s="54"/>
      <c r="D124" s="54"/>
      <c r="E124" s="54"/>
      <c r="F124" s="54"/>
      <c r="G124" s="54"/>
      <c r="H124" s="70"/>
    </row>
    <row r="125" spans="1:8" s="56" customFormat="1" ht="15.75">
      <c r="A125" s="69"/>
      <c r="B125" s="54"/>
      <c r="C125" s="54"/>
      <c r="D125" s="54"/>
      <c r="E125" s="54"/>
      <c r="F125" s="54"/>
      <c r="G125" s="54"/>
      <c r="H125" s="70"/>
    </row>
    <row r="126" spans="1:8" s="56" customFormat="1" ht="15.75">
      <c r="A126" s="69"/>
      <c r="B126" s="54"/>
      <c r="C126" s="54"/>
      <c r="D126" s="54"/>
      <c r="E126" s="54"/>
      <c r="F126" s="54"/>
      <c r="G126" s="54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70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9.5" customHeight="1">
      <c r="A129" s="69"/>
      <c r="B129" s="52"/>
      <c r="C129" s="52"/>
      <c r="D129" s="52"/>
      <c r="E129" s="70"/>
      <c r="F129" s="70"/>
      <c r="G129" s="70"/>
      <c r="H129" s="70"/>
    </row>
    <row r="130" spans="1:8" s="56" customFormat="1" ht="15.75">
      <c r="A130" s="72"/>
      <c r="B130" s="52"/>
      <c r="C130" s="52"/>
      <c r="D130" s="52"/>
      <c r="E130" s="52"/>
      <c r="F130" s="52"/>
      <c r="G130" s="52"/>
      <c r="H130" s="52"/>
    </row>
    <row r="131" spans="1:8" s="56" customFormat="1" ht="15.75">
      <c r="A131" s="72"/>
      <c r="B131" s="52"/>
      <c r="C131" s="52"/>
      <c r="D131" s="52"/>
      <c r="E131" s="52"/>
      <c r="F131" s="52"/>
      <c r="G131" s="52"/>
      <c r="H131" s="52"/>
    </row>
    <row r="132" spans="1:8" s="56" customFormat="1" ht="15.75">
      <c r="A132" s="51"/>
      <c r="B132" s="54"/>
      <c r="C132" s="54"/>
      <c r="D132" s="54"/>
      <c r="E132" s="52"/>
      <c r="F132" s="52"/>
      <c r="G132" s="52"/>
      <c r="H132" s="52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69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69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69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73"/>
      <c r="B137" s="54"/>
      <c r="C137" s="54"/>
      <c r="D137" s="54"/>
      <c r="E137" s="54"/>
      <c r="F137" s="54"/>
      <c r="G137" s="54"/>
      <c r="H137" s="70"/>
    </row>
    <row r="138" spans="1:8" s="56" customFormat="1" ht="15.75">
      <c r="A138" s="73"/>
      <c r="B138" s="54"/>
      <c r="C138" s="54"/>
      <c r="D138" s="54"/>
      <c r="E138" s="54"/>
      <c r="F138" s="54"/>
      <c r="G138" s="54"/>
      <c r="H138" s="70"/>
    </row>
    <row r="139" spans="1:8" s="56" customFormat="1" ht="15.75">
      <c r="A139" s="74"/>
      <c r="B139" s="54"/>
      <c r="C139" s="54"/>
      <c r="D139" s="54"/>
      <c r="E139" s="54"/>
      <c r="F139" s="54"/>
      <c r="G139" s="54"/>
      <c r="H139" s="70"/>
    </row>
    <row r="140" spans="1:8" s="56" customFormat="1" ht="15.75">
      <c r="A140" s="69"/>
      <c r="B140" s="52"/>
      <c r="C140" s="52"/>
      <c r="D140" s="52"/>
      <c r="E140" s="70"/>
      <c r="F140" s="70"/>
      <c r="G140" s="70"/>
      <c r="H140" s="70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pans="1:8" s="56" customFormat="1" ht="15.75">
      <c r="A142" s="75"/>
      <c r="B142" s="52"/>
      <c r="C142" s="52"/>
      <c r="D142" s="52"/>
      <c r="E142" s="52"/>
      <c r="F142" s="52"/>
      <c r="G142" s="52"/>
      <c r="H142" s="52"/>
    </row>
    <row r="143" spans="1:8" s="56" customFormat="1" ht="15.75">
      <c r="A143" s="75"/>
      <c r="B143" s="52"/>
      <c r="C143" s="52"/>
      <c r="D143" s="52"/>
      <c r="E143" s="52"/>
      <c r="F143" s="52"/>
      <c r="G143" s="52"/>
      <c r="H143" s="52"/>
    </row>
    <row r="144" spans="1:8" s="56" customFormat="1" ht="15.75">
      <c r="A144" s="75"/>
      <c r="B144" s="52"/>
      <c r="C144" s="52"/>
      <c r="D144" s="52"/>
      <c r="E144" s="52"/>
      <c r="F144" s="52"/>
      <c r="G144" s="52"/>
      <c r="H144" s="52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="56" customFormat="1" ht="12.75">
      <c r="A222" s="64"/>
    </row>
    <row r="223" s="56" customFormat="1" ht="12.75">
      <c r="A223" s="64"/>
    </row>
    <row r="224" s="56" customFormat="1" ht="12.75">
      <c r="A224" s="64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  <row r="1007" spans="1:8" ht="12.75">
      <c r="A1007" s="35"/>
      <c r="B1007" s="15"/>
      <c r="C1007" s="15"/>
      <c r="D1007" s="15"/>
      <c r="E1007" s="15"/>
      <c r="F1007" s="15"/>
      <c r="G1007" s="15"/>
      <c r="H1007" s="15"/>
    </row>
    <row r="1008" spans="1:8" ht="12.75">
      <c r="A1008" s="35"/>
      <c r="B1008" s="15"/>
      <c r="C1008" s="15"/>
      <c r="D1008" s="15"/>
      <c r="E1008" s="15"/>
      <c r="F1008" s="15"/>
      <c r="G1008" s="15"/>
      <c r="H1008" s="15"/>
    </row>
    <row r="1009" spans="1:8" ht="12.75">
      <c r="A1009" s="35"/>
      <c r="B1009" s="15"/>
      <c r="C1009" s="15"/>
      <c r="D1009" s="15"/>
      <c r="E1009" s="15"/>
      <c r="F1009" s="15"/>
      <c r="G1009" s="15"/>
      <c r="H1009" s="15"/>
    </row>
  </sheetData>
  <sheetProtection/>
  <mergeCells count="34">
    <mergeCell ref="A1:H1"/>
    <mergeCell ref="A2:H2"/>
    <mergeCell ref="A3:H3"/>
    <mergeCell ref="A4:H4"/>
    <mergeCell ref="B37:C37"/>
    <mergeCell ref="E37:G37"/>
    <mergeCell ref="A32:A33"/>
    <mergeCell ref="E45:G45"/>
    <mergeCell ref="B45:C45"/>
    <mergeCell ref="B41:C41"/>
    <mergeCell ref="B43:C43"/>
    <mergeCell ref="B44:C44"/>
    <mergeCell ref="E41:G41"/>
    <mergeCell ref="E43:G43"/>
    <mergeCell ref="E44:G44"/>
    <mergeCell ref="B42:C42"/>
    <mergeCell ref="E42:G42"/>
    <mergeCell ref="E40:G40"/>
    <mergeCell ref="G6:H6"/>
    <mergeCell ref="H32:H33"/>
    <mergeCell ref="E35:G35"/>
    <mergeCell ref="E32:G33"/>
    <mergeCell ref="E39:G39"/>
    <mergeCell ref="E38:G38"/>
    <mergeCell ref="B40:C40"/>
    <mergeCell ref="A6:A7"/>
    <mergeCell ref="B35:C35"/>
    <mergeCell ref="B39:C39"/>
    <mergeCell ref="B32:C33"/>
    <mergeCell ref="B6:B7"/>
    <mergeCell ref="C6:E6"/>
    <mergeCell ref="B36:C36"/>
    <mergeCell ref="E36:G36"/>
    <mergeCell ref="B38:C38"/>
  </mergeCells>
  <printOptions/>
  <pageMargins left="0.24" right="0.2362204724409449" top="0.35" bottom="0.38" header="0.25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57"/>
  <sheetViews>
    <sheetView tabSelected="1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4" sqref="A4:A6"/>
    </sheetView>
  </sheetViews>
  <sheetFormatPr defaultColWidth="9.00390625" defaultRowHeight="12.75"/>
  <cols>
    <col min="1" max="1" width="54.00390625" style="135" customWidth="1"/>
    <col min="2" max="2" width="11.75390625" style="144" customWidth="1"/>
    <col min="3" max="3" width="14.25390625" style="144" customWidth="1"/>
    <col min="4" max="4" width="14.00390625" style="468" customWidth="1"/>
    <col min="5" max="5" width="12.375" style="133" customWidth="1"/>
    <col min="6" max="6" width="12.875" style="466" customWidth="1"/>
    <col min="7" max="7" width="12.625" style="466" customWidth="1"/>
    <col min="8" max="8" width="16.875" style="466" customWidth="1"/>
    <col min="9" max="9" width="21.625" style="133" customWidth="1"/>
    <col min="10" max="10" width="12.375" style="133" customWidth="1"/>
    <col min="11" max="11" width="13.25390625" style="329" bestFit="1" customWidth="1"/>
    <col min="12" max="57" width="9.125" style="133" customWidth="1"/>
    <col min="58" max="16384" width="9.125" style="134" customWidth="1"/>
  </cols>
  <sheetData>
    <row r="1" spans="1:8" ht="18" customHeight="1">
      <c r="A1" s="581"/>
      <c r="B1" s="581"/>
      <c r="C1" s="581"/>
      <c r="D1" s="581"/>
      <c r="E1" s="469"/>
      <c r="F1" s="469"/>
      <c r="G1" s="469"/>
      <c r="H1" s="469"/>
    </row>
    <row r="2" spans="1:8" ht="21" customHeight="1">
      <c r="A2" s="574" t="s">
        <v>317</v>
      </c>
      <c r="B2" s="574"/>
      <c r="C2" s="574"/>
      <c r="D2" s="574"/>
      <c r="E2" s="574"/>
      <c r="F2" s="574"/>
      <c r="G2" s="574"/>
      <c r="H2" s="574"/>
    </row>
    <row r="3" spans="1:8" ht="22.5" customHeight="1" thickBot="1">
      <c r="A3" s="470"/>
      <c r="B3" s="582"/>
      <c r="C3" s="582"/>
      <c r="D3" s="582"/>
      <c r="E3" s="471"/>
      <c r="F3" s="472"/>
      <c r="G3" s="583" t="s">
        <v>10</v>
      </c>
      <c r="H3" s="583"/>
    </row>
    <row r="4" spans="1:8" ht="28.5" customHeight="1">
      <c r="A4" s="564"/>
      <c r="B4" s="569" t="s">
        <v>318</v>
      </c>
      <c r="C4" s="575" t="s">
        <v>302</v>
      </c>
      <c r="D4" s="576"/>
      <c r="E4" s="577"/>
      <c r="F4" s="575" t="s">
        <v>319</v>
      </c>
      <c r="G4" s="577"/>
      <c r="H4" s="578" t="s">
        <v>320</v>
      </c>
    </row>
    <row r="5" spans="1:8" ht="22.5" customHeight="1">
      <c r="A5" s="565"/>
      <c r="B5" s="570"/>
      <c r="C5" s="567" t="s">
        <v>321</v>
      </c>
      <c r="D5" s="567" t="s">
        <v>300</v>
      </c>
      <c r="E5" s="571" t="s">
        <v>322</v>
      </c>
      <c r="F5" s="567" t="s">
        <v>323</v>
      </c>
      <c r="G5" s="567" t="s">
        <v>16</v>
      </c>
      <c r="H5" s="579"/>
    </row>
    <row r="6" spans="1:8" ht="22.5" customHeight="1" thickBot="1">
      <c r="A6" s="566"/>
      <c r="B6" s="568"/>
      <c r="C6" s="568"/>
      <c r="D6" s="568"/>
      <c r="E6" s="572"/>
      <c r="F6" s="568"/>
      <c r="G6" s="568"/>
      <c r="H6" s="580"/>
    </row>
    <row r="7" spans="1:57" s="137" customFormat="1" ht="14.25" customHeight="1" thickBot="1">
      <c r="A7" s="378" t="s">
        <v>113</v>
      </c>
      <c r="B7" s="377"/>
      <c r="C7" s="377">
        <v>2</v>
      </c>
      <c r="D7" s="377">
        <v>3</v>
      </c>
      <c r="E7" s="377">
        <v>4</v>
      </c>
      <c r="F7" s="377">
        <v>5</v>
      </c>
      <c r="G7" s="379">
        <v>6</v>
      </c>
      <c r="H7" s="380">
        <v>7</v>
      </c>
      <c r="I7" s="330"/>
      <c r="J7" s="136"/>
      <c r="K7" s="331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</row>
    <row r="8" spans="1:57" s="137" customFormat="1" ht="13.5" customHeight="1">
      <c r="A8" s="381" t="s">
        <v>13</v>
      </c>
      <c r="B8" s="382"/>
      <c r="C8" s="382"/>
      <c r="D8" s="383"/>
      <c r="E8" s="383"/>
      <c r="F8" s="383"/>
      <c r="G8" s="384"/>
      <c r="H8" s="385"/>
      <c r="I8" s="563"/>
      <c r="J8" s="136"/>
      <c r="K8" s="331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</row>
    <row r="9" spans="1:57" s="137" customFormat="1" ht="18" customHeight="1">
      <c r="A9" s="26" t="s">
        <v>114</v>
      </c>
      <c r="B9" s="296">
        <v>9697.6</v>
      </c>
      <c r="C9" s="296">
        <v>22779.622</v>
      </c>
      <c r="D9" s="296">
        <v>12400.117</v>
      </c>
      <c r="E9" s="296">
        <v>9927.524</v>
      </c>
      <c r="F9" s="296">
        <f aca="true" t="shared" si="0" ref="F9:F40">E9-D9</f>
        <v>-2472.5930000000008</v>
      </c>
      <c r="G9" s="296">
        <f aca="true" t="shared" si="1" ref="G9:G40">E9/D9*100</f>
        <v>80.05992201525196</v>
      </c>
      <c r="H9" s="386">
        <f aca="true" t="shared" si="2" ref="H9:H21">E9/B9*100</f>
        <v>102.37093713908595</v>
      </c>
      <c r="I9" s="563"/>
      <c r="J9" s="136"/>
      <c r="K9" s="331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</row>
    <row r="10" spans="1:57" s="139" customFormat="1" ht="14.25" customHeight="1" hidden="1">
      <c r="A10" s="297" t="s">
        <v>324</v>
      </c>
      <c r="B10" s="296"/>
      <c r="C10" s="296"/>
      <c r="D10" s="298"/>
      <c r="E10" s="298"/>
      <c r="F10" s="298">
        <f t="shared" si="0"/>
        <v>0</v>
      </c>
      <c r="G10" s="296" t="e">
        <f t="shared" si="1"/>
        <v>#DIV/0!</v>
      </c>
      <c r="H10" s="386" t="e">
        <f t="shared" si="2"/>
        <v>#DIV/0!</v>
      </c>
      <c r="I10" s="138"/>
      <c r="J10" s="138"/>
      <c r="K10" s="332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</row>
    <row r="11" spans="1:57" s="260" customFormat="1" ht="15.75" customHeight="1">
      <c r="A11" s="26" t="s">
        <v>115</v>
      </c>
      <c r="B11" s="296">
        <v>171182.6</v>
      </c>
      <c r="C11" s="296">
        <v>286497.01</v>
      </c>
      <c r="D11" s="296">
        <v>168106.148</v>
      </c>
      <c r="E11" s="296">
        <v>159703.5</v>
      </c>
      <c r="F11" s="296">
        <f t="shared" si="0"/>
        <v>-8402.647999999986</v>
      </c>
      <c r="G11" s="296">
        <f t="shared" si="1"/>
        <v>95.00158197664491</v>
      </c>
      <c r="H11" s="386">
        <f t="shared" si="2"/>
        <v>93.29423668059721</v>
      </c>
      <c r="I11" s="259"/>
      <c r="J11" s="259"/>
      <c r="K11" s="333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</row>
    <row r="12" spans="1:57" s="260" customFormat="1" ht="15.75" customHeight="1" hidden="1">
      <c r="A12" s="8" t="s">
        <v>325</v>
      </c>
      <c r="B12" s="301">
        <v>1431.9</v>
      </c>
      <c r="C12" s="301"/>
      <c r="D12" s="301"/>
      <c r="E12" s="301"/>
      <c r="F12" s="301">
        <f t="shared" si="0"/>
        <v>0</v>
      </c>
      <c r="G12" s="301" t="e">
        <f t="shared" si="1"/>
        <v>#DIV/0!</v>
      </c>
      <c r="H12" s="387">
        <f t="shared" si="2"/>
        <v>0</v>
      </c>
      <c r="I12" s="259"/>
      <c r="J12" s="259"/>
      <c r="K12" s="333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</row>
    <row r="13" spans="1:8" ht="30.75" customHeight="1">
      <c r="A13" s="26" t="s">
        <v>116</v>
      </c>
      <c r="B13" s="296">
        <v>75369.5</v>
      </c>
      <c r="C13" s="296">
        <v>148217</v>
      </c>
      <c r="D13" s="296">
        <v>77962.361</v>
      </c>
      <c r="E13" s="296">
        <v>74464.758</v>
      </c>
      <c r="F13" s="296">
        <f t="shared" si="0"/>
        <v>-3497.603000000003</v>
      </c>
      <c r="G13" s="296">
        <f t="shared" si="1"/>
        <v>95.51372873379245</v>
      </c>
      <c r="H13" s="386">
        <f t="shared" si="2"/>
        <v>98.79959134663227</v>
      </c>
    </row>
    <row r="14" spans="1:57" s="260" customFormat="1" ht="14.25" customHeight="1" hidden="1">
      <c r="A14" s="297" t="s">
        <v>269</v>
      </c>
      <c r="B14" s="298">
        <v>4360.6</v>
      </c>
      <c r="C14" s="298"/>
      <c r="D14" s="298"/>
      <c r="E14" s="298"/>
      <c r="F14" s="298">
        <f t="shared" si="0"/>
        <v>0</v>
      </c>
      <c r="G14" s="298" t="e">
        <f t="shared" si="1"/>
        <v>#DIV/0!</v>
      </c>
      <c r="H14" s="388">
        <f t="shared" si="2"/>
        <v>0</v>
      </c>
      <c r="I14" s="259"/>
      <c r="J14" s="259"/>
      <c r="K14" s="333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</row>
    <row r="15" spans="1:8" ht="19.5" customHeight="1">
      <c r="A15" s="299" t="s">
        <v>117</v>
      </c>
      <c r="B15" s="296">
        <f>B16+B18+B21+B23+B24+B26+B27+B20</f>
        <v>3468.3</v>
      </c>
      <c r="C15" s="296">
        <f>C16+C18+C21+C23+C24+C26+C27+C20</f>
        <v>8761.034</v>
      </c>
      <c r="D15" s="296">
        <f>D16+D18+D21+D23+D24+D26+D27+D20</f>
        <v>5403.897</v>
      </c>
      <c r="E15" s="296">
        <f>E16+E18+E20+E21+E23+E24+E26+E27</f>
        <v>3667.0940000000005</v>
      </c>
      <c r="F15" s="296">
        <f t="shared" si="0"/>
        <v>-1736.8029999999994</v>
      </c>
      <c r="G15" s="296">
        <f t="shared" si="1"/>
        <v>67.86017572133592</v>
      </c>
      <c r="H15" s="386">
        <f t="shared" si="2"/>
        <v>105.73174177550963</v>
      </c>
    </row>
    <row r="16" spans="1:57" s="260" customFormat="1" ht="14.25" customHeight="1">
      <c r="A16" s="300" t="s">
        <v>118</v>
      </c>
      <c r="B16" s="301">
        <v>1076.2</v>
      </c>
      <c r="C16" s="301">
        <v>2857.2</v>
      </c>
      <c r="D16" s="301">
        <v>1844.3</v>
      </c>
      <c r="E16" s="301">
        <v>1280.9</v>
      </c>
      <c r="F16" s="301">
        <f t="shared" si="0"/>
        <v>-563.3999999999999</v>
      </c>
      <c r="G16" s="301">
        <f t="shared" si="1"/>
        <v>69.45182454047607</v>
      </c>
      <c r="H16" s="387">
        <f t="shared" si="2"/>
        <v>119.0206281360342</v>
      </c>
      <c r="I16" s="259"/>
      <c r="J16" s="259"/>
      <c r="K16" s="333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</row>
    <row r="17" spans="1:57" s="141" customFormat="1" ht="19.5" customHeight="1" hidden="1">
      <c r="A17" s="297" t="s">
        <v>326</v>
      </c>
      <c r="B17" s="298"/>
      <c r="C17" s="298"/>
      <c r="D17" s="298"/>
      <c r="E17" s="298"/>
      <c r="F17" s="298">
        <f t="shared" si="0"/>
        <v>0</v>
      </c>
      <c r="G17" s="298" t="e">
        <f t="shared" si="1"/>
        <v>#DIV/0!</v>
      </c>
      <c r="H17" s="388" t="e">
        <f t="shared" si="2"/>
        <v>#DIV/0!</v>
      </c>
      <c r="I17" s="140"/>
      <c r="J17" s="140"/>
      <c r="K17" s="334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</row>
    <row r="18" spans="1:57" s="141" customFormat="1" ht="19.5" customHeight="1">
      <c r="A18" s="300" t="s">
        <v>270</v>
      </c>
      <c r="B18" s="301">
        <v>1258.4</v>
      </c>
      <c r="C18" s="301">
        <v>2404.8</v>
      </c>
      <c r="D18" s="301">
        <v>1349.1</v>
      </c>
      <c r="E18" s="301">
        <v>1182.1</v>
      </c>
      <c r="F18" s="301">
        <f t="shared" si="0"/>
        <v>-167</v>
      </c>
      <c r="G18" s="301">
        <f t="shared" si="1"/>
        <v>87.62137721443925</v>
      </c>
      <c r="H18" s="387">
        <f t="shared" si="2"/>
        <v>93.9367450731087</v>
      </c>
      <c r="I18" s="140"/>
      <c r="J18" s="140"/>
      <c r="K18" s="334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</row>
    <row r="19" spans="1:57" s="143" customFormat="1" ht="17.25" customHeight="1" hidden="1">
      <c r="A19" s="389" t="s">
        <v>288</v>
      </c>
      <c r="B19" s="298">
        <v>360.6</v>
      </c>
      <c r="C19" s="298"/>
      <c r="D19" s="298"/>
      <c r="E19" s="298"/>
      <c r="F19" s="298">
        <f t="shared" si="0"/>
        <v>0</v>
      </c>
      <c r="G19" s="298" t="e">
        <f t="shared" si="1"/>
        <v>#DIV/0!</v>
      </c>
      <c r="H19" s="388">
        <f t="shared" si="2"/>
        <v>0</v>
      </c>
      <c r="I19" s="142"/>
      <c r="J19" s="142"/>
      <c r="K19" s="335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</row>
    <row r="20" spans="1:57" s="143" customFormat="1" ht="16.5" customHeight="1">
      <c r="A20" s="303" t="s">
        <v>327</v>
      </c>
      <c r="B20" s="302">
        <v>206.4</v>
      </c>
      <c r="C20" s="302">
        <v>483.9</v>
      </c>
      <c r="D20" s="302">
        <v>241.6</v>
      </c>
      <c r="E20" s="302">
        <v>210.4</v>
      </c>
      <c r="F20" s="302">
        <f t="shared" si="0"/>
        <v>-31.19999999999999</v>
      </c>
      <c r="G20" s="302">
        <f t="shared" si="1"/>
        <v>87.08609271523179</v>
      </c>
      <c r="H20" s="390">
        <f t="shared" si="2"/>
        <v>101.93798449612403</v>
      </c>
      <c r="I20" s="142"/>
      <c r="J20" s="142"/>
      <c r="K20" s="335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</row>
    <row r="21" spans="1:57" s="139" customFormat="1" ht="12.75" customHeight="1">
      <c r="A21" s="300" t="s">
        <v>119</v>
      </c>
      <c r="B21" s="301">
        <v>692.1</v>
      </c>
      <c r="C21" s="301">
        <v>2083.824</v>
      </c>
      <c r="D21" s="301">
        <v>1489.635</v>
      </c>
      <c r="E21" s="301">
        <v>694.462</v>
      </c>
      <c r="F21" s="301">
        <f t="shared" si="0"/>
        <v>-795.173</v>
      </c>
      <c r="G21" s="301">
        <f t="shared" si="1"/>
        <v>46.619608159045676</v>
      </c>
      <c r="H21" s="387">
        <f t="shared" si="2"/>
        <v>100.34128016182633</v>
      </c>
      <c r="I21" s="478"/>
      <c r="J21" s="478"/>
      <c r="K21" s="482"/>
      <c r="L21" s="47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</row>
    <row r="22" spans="1:12" ht="32.25" customHeight="1">
      <c r="A22" s="389" t="s">
        <v>328</v>
      </c>
      <c r="B22" s="298"/>
      <c r="C22" s="298">
        <v>709</v>
      </c>
      <c r="D22" s="298">
        <v>709</v>
      </c>
      <c r="E22" s="298"/>
      <c r="F22" s="298">
        <f t="shared" si="0"/>
        <v>-709</v>
      </c>
      <c r="G22" s="298">
        <f t="shared" si="1"/>
        <v>0</v>
      </c>
      <c r="H22" s="388"/>
      <c r="I22" s="473"/>
      <c r="J22" s="473"/>
      <c r="K22" s="474"/>
      <c r="L22" s="473"/>
    </row>
    <row r="23" spans="1:57" s="147" customFormat="1" ht="18" customHeight="1">
      <c r="A23" s="304" t="s">
        <v>120</v>
      </c>
      <c r="B23" s="301">
        <v>39.1</v>
      </c>
      <c r="C23" s="301">
        <v>176.95</v>
      </c>
      <c r="D23" s="301">
        <v>101.506</v>
      </c>
      <c r="E23" s="301">
        <v>70.25</v>
      </c>
      <c r="F23" s="301">
        <f t="shared" si="0"/>
        <v>-31.256</v>
      </c>
      <c r="G23" s="301">
        <f t="shared" si="1"/>
        <v>69.20773156266624</v>
      </c>
      <c r="H23" s="387">
        <f aca="true" t="shared" si="3" ref="H23:H44">E23/B23*100</f>
        <v>179.66751918158567</v>
      </c>
      <c r="I23" s="479"/>
      <c r="J23" s="479"/>
      <c r="K23" s="483"/>
      <c r="L23" s="479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</row>
    <row r="24" spans="1:12" ht="16.5" customHeight="1">
      <c r="A24" s="300" t="s">
        <v>155</v>
      </c>
      <c r="B24" s="301">
        <v>88</v>
      </c>
      <c r="C24" s="301">
        <v>300</v>
      </c>
      <c r="D24" s="301">
        <v>113.169</v>
      </c>
      <c r="E24" s="301">
        <v>88.858</v>
      </c>
      <c r="F24" s="301">
        <f t="shared" si="0"/>
        <v>-24.310999999999993</v>
      </c>
      <c r="G24" s="301">
        <f t="shared" si="1"/>
        <v>78.51796870167625</v>
      </c>
      <c r="H24" s="387">
        <f t="shared" si="3"/>
        <v>100.97500000000001</v>
      </c>
      <c r="I24" s="473"/>
      <c r="J24" s="473"/>
      <c r="K24" s="474"/>
      <c r="L24" s="473"/>
    </row>
    <row r="25" spans="1:12" ht="27" customHeight="1" hidden="1">
      <c r="A25" s="300" t="s">
        <v>329</v>
      </c>
      <c r="B25" s="301"/>
      <c r="C25" s="301"/>
      <c r="D25" s="301"/>
      <c r="E25" s="301"/>
      <c r="F25" s="301">
        <f t="shared" si="0"/>
        <v>0</v>
      </c>
      <c r="G25" s="301" t="e">
        <f t="shared" si="1"/>
        <v>#DIV/0!</v>
      </c>
      <c r="H25" s="387" t="e">
        <f t="shared" si="3"/>
        <v>#DIV/0!</v>
      </c>
      <c r="I25" s="473"/>
      <c r="J25" s="473"/>
      <c r="K25" s="474"/>
      <c r="L25" s="473"/>
    </row>
    <row r="26" spans="1:12" ht="31.5" customHeight="1">
      <c r="A26" s="300" t="s">
        <v>121</v>
      </c>
      <c r="B26" s="301">
        <v>63.4</v>
      </c>
      <c r="C26" s="301">
        <v>111.1</v>
      </c>
      <c r="D26" s="301">
        <v>58.815</v>
      </c>
      <c r="E26" s="301">
        <v>58.815</v>
      </c>
      <c r="F26" s="301">
        <f t="shared" si="0"/>
        <v>0</v>
      </c>
      <c r="G26" s="301">
        <f t="shared" si="1"/>
        <v>100</v>
      </c>
      <c r="H26" s="387">
        <f t="shared" si="3"/>
        <v>92.76813880126183</v>
      </c>
      <c r="L26" s="473"/>
    </row>
    <row r="27" spans="1:57" s="291" customFormat="1" ht="18" customHeight="1">
      <c r="A27" s="8" t="s">
        <v>271</v>
      </c>
      <c r="B27" s="301">
        <v>44.7</v>
      </c>
      <c r="C27" s="301">
        <v>343.26</v>
      </c>
      <c r="D27" s="301">
        <v>205.772</v>
      </c>
      <c r="E27" s="301">
        <v>81.309</v>
      </c>
      <c r="F27" s="301">
        <f t="shared" si="0"/>
        <v>-124.463</v>
      </c>
      <c r="G27" s="301">
        <f t="shared" si="1"/>
        <v>39.514122426763606</v>
      </c>
      <c r="H27" s="387">
        <f t="shared" si="3"/>
        <v>181.8993288590604</v>
      </c>
      <c r="L27" s="477"/>
      <c r="M27" s="144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</row>
    <row r="28" spans="1:57" s="139" customFormat="1" ht="20.25" customHeight="1">
      <c r="A28" s="26" t="s">
        <v>91</v>
      </c>
      <c r="B28" s="296">
        <f>B29+B30+B32+B33+B34+B35+B36+B37+B31</f>
        <v>10234.6</v>
      </c>
      <c r="C28" s="296">
        <f>C34+C36+C37</f>
        <v>27035</v>
      </c>
      <c r="D28" s="296">
        <f>D29+D30+D32+D33+D34+D35+D36+D37+D31</f>
        <v>16037.746</v>
      </c>
      <c r="E28" s="296">
        <f>E29+E30+E32+E33+E34+E35+E36+E37+E31</f>
        <v>7981.805</v>
      </c>
      <c r="F28" s="296">
        <f t="shared" si="0"/>
        <v>-8055.940999999999</v>
      </c>
      <c r="G28" s="296">
        <f t="shared" si="1"/>
        <v>49.768870263938595</v>
      </c>
      <c r="H28" s="386">
        <f t="shared" si="3"/>
        <v>77.98844117014832</v>
      </c>
      <c r="L28" s="47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</row>
    <row r="29" spans="1:57" s="139" customFormat="1" ht="23.25" customHeight="1" hidden="1">
      <c r="A29" s="8" t="s">
        <v>330</v>
      </c>
      <c r="B29" s="301"/>
      <c r="C29" s="301"/>
      <c r="D29" s="301"/>
      <c r="E29" s="301"/>
      <c r="F29" s="301">
        <f t="shared" si="0"/>
        <v>0</v>
      </c>
      <c r="G29" s="301" t="e">
        <f t="shared" si="1"/>
        <v>#DIV/0!</v>
      </c>
      <c r="H29" s="387" t="e">
        <f t="shared" si="3"/>
        <v>#DIV/0!</v>
      </c>
      <c r="L29" s="47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</row>
    <row r="30" spans="1:12" ht="17.25" customHeight="1" hidden="1">
      <c r="A30" s="8" t="s">
        <v>331</v>
      </c>
      <c r="B30" s="301"/>
      <c r="C30" s="301"/>
      <c r="D30" s="301"/>
      <c r="E30" s="301"/>
      <c r="F30" s="301">
        <f t="shared" si="0"/>
        <v>0</v>
      </c>
      <c r="G30" s="301" t="e">
        <f t="shared" si="1"/>
        <v>#DIV/0!</v>
      </c>
      <c r="H30" s="387" t="e">
        <f t="shared" si="3"/>
        <v>#DIV/0!</v>
      </c>
      <c r="L30" s="473"/>
    </row>
    <row r="31" spans="1:57" s="147" customFormat="1" ht="12.75" customHeight="1" hidden="1">
      <c r="A31" s="8" t="s">
        <v>332</v>
      </c>
      <c r="B31" s="301"/>
      <c r="C31" s="301"/>
      <c r="D31" s="301"/>
      <c r="E31" s="301"/>
      <c r="F31" s="301">
        <f t="shared" si="0"/>
        <v>0</v>
      </c>
      <c r="G31" s="301" t="e">
        <f t="shared" si="1"/>
        <v>#DIV/0!</v>
      </c>
      <c r="H31" s="387" t="e">
        <f t="shared" si="3"/>
        <v>#DIV/0!</v>
      </c>
      <c r="L31" s="479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</row>
    <row r="32" spans="1:57" s="291" customFormat="1" ht="18.75" customHeight="1" hidden="1">
      <c r="A32" s="8" t="s">
        <v>333</v>
      </c>
      <c r="B32" s="301">
        <v>0</v>
      </c>
      <c r="C32" s="301"/>
      <c r="D32" s="301"/>
      <c r="E32" s="301"/>
      <c r="F32" s="301">
        <f t="shared" si="0"/>
        <v>0</v>
      </c>
      <c r="G32" s="301" t="e">
        <f t="shared" si="1"/>
        <v>#DIV/0!</v>
      </c>
      <c r="H32" s="387" t="e">
        <f t="shared" si="3"/>
        <v>#DIV/0!</v>
      </c>
      <c r="L32" s="477"/>
      <c r="M32" s="144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</row>
    <row r="33" spans="1:57" s="251" customFormat="1" ht="20.25" customHeight="1" hidden="1">
      <c r="A33" s="8" t="s">
        <v>334</v>
      </c>
      <c r="B33" s="301"/>
      <c r="C33" s="301"/>
      <c r="D33" s="301"/>
      <c r="E33" s="301"/>
      <c r="F33" s="301">
        <f t="shared" si="0"/>
        <v>0</v>
      </c>
      <c r="G33" s="301" t="e">
        <f t="shared" si="1"/>
        <v>#DIV/0!</v>
      </c>
      <c r="H33" s="387" t="e">
        <f t="shared" si="3"/>
        <v>#DIV/0!</v>
      </c>
      <c r="L33" s="48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1:57" s="345" customFormat="1" ht="18" customHeight="1">
      <c r="A34" s="8" t="s">
        <v>122</v>
      </c>
      <c r="B34" s="301">
        <v>7694.1</v>
      </c>
      <c r="C34" s="301">
        <v>19956.3</v>
      </c>
      <c r="D34" s="301">
        <v>10788.596</v>
      </c>
      <c r="E34" s="301">
        <v>6383.678</v>
      </c>
      <c r="F34" s="301">
        <f t="shared" si="0"/>
        <v>-4404.918</v>
      </c>
      <c r="G34" s="301">
        <f t="shared" si="1"/>
        <v>59.17060941015866</v>
      </c>
      <c r="H34" s="387">
        <f t="shared" si="3"/>
        <v>82.96848234361394</v>
      </c>
      <c r="L34" s="481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</row>
    <row r="35" spans="1:57" s="291" customFormat="1" ht="21.75" customHeight="1" hidden="1">
      <c r="A35" s="8" t="s">
        <v>335</v>
      </c>
      <c r="B35" s="301"/>
      <c r="C35" s="301"/>
      <c r="D35" s="301"/>
      <c r="E35" s="301"/>
      <c r="F35" s="301">
        <f t="shared" si="0"/>
        <v>0</v>
      </c>
      <c r="G35" s="301" t="e">
        <f t="shared" si="1"/>
        <v>#DIV/0!</v>
      </c>
      <c r="H35" s="387" t="e">
        <f t="shared" si="3"/>
        <v>#DIV/0!</v>
      </c>
      <c r="I35" s="475"/>
      <c r="J35" s="475"/>
      <c r="K35" s="476"/>
      <c r="L35" s="477"/>
      <c r="M35" s="144"/>
      <c r="N35" s="144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</row>
    <row r="36" spans="1:57" s="291" customFormat="1" ht="28.5" customHeight="1">
      <c r="A36" s="8" t="s">
        <v>123</v>
      </c>
      <c r="B36" s="301">
        <v>2540.5</v>
      </c>
      <c r="C36" s="301">
        <v>7078.7</v>
      </c>
      <c r="D36" s="301">
        <v>5249.15</v>
      </c>
      <c r="E36" s="301">
        <v>1598.127</v>
      </c>
      <c r="F36" s="301">
        <f t="shared" si="0"/>
        <v>-3651.0229999999997</v>
      </c>
      <c r="G36" s="301">
        <f t="shared" si="1"/>
        <v>30.44544354800301</v>
      </c>
      <c r="H36" s="387">
        <f t="shared" si="3"/>
        <v>62.90600275536311</v>
      </c>
      <c r="I36" s="475"/>
      <c r="J36" s="475"/>
      <c r="K36" s="476"/>
      <c r="L36" s="477"/>
      <c r="M36" s="144"/>
      <c r="N36" s="144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</row>
    <row r="37" spans="1:57" s="291" customFormat="1" ht="12.75" customHeight="1" hidden="1">
      <c r="A37" s="8" t="s">
        <v>336</v>
      </c>
      <c r="B37" s="301"/>
      <c r="C37" s="301"/>
      <c r="D37" s="301"/>
      <c r="E37" s="301"/>
      <c r="F37" s="301">
        <f t="shared" si="0"/>
        <v>0</v>
      </c>
      <c r="G37" s="301" t="e">
        <f t="shared" si="1"/>
        <v>#DIV/0!</v>
      </c>
      <c r="H37" s="387" t="e">
        <f t="shared" si="3"/>
        <v>#DIV/0!</v>
      </c>
      <c r="I37" s="475"/>
      <c r="J37" s="475"/>
      <c r="K37" s="476"/>
      <c r="L37" s="477"/>
      <c r="M37" s="144"/>
      <c r="N37" s="144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</row>
    <row r="38" spans="1:57" s="291" customFormat="1" ht="18.75" customHeight="1">
      <c r="A38" s="26" t="s">
        <v>124</v>
      </c>
      <c r="B38" s="296">
        <v>12913</v>
      </c>
      <c r="C38" s="296">
        <v>24949.377</v>
      </c>
      <c r="D38" s="296">
        <v>15154.645</v>
      </c>
      <c r="E38" s="296">
        <v>13953.468</v>
      </c>
      <c r="F38" s="296">
        <f t="shared" si="0"/>
        <v>-1201.1769999999997</v>
      </c>
      <c r="G38" s="296">
        <f t="shared" si="1"/>
        <v>92.07386910085984</v>
      </c>
      <c r="H38" s="386">
        <f t="shared" si="3"/>
        <v>108.0575234260048</v>
      </c>
      <c r="I38" s="484"/>
      <c r="J38" s="484"/>
      <c r="K38" s="476"/>
      <c r="L38" s="477"/>
      <c r="M38" s="144"/>
      <c r="N38" s="144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</row>
    <row r="39" spans="1:57" s="291" customFormat="1" ht="18" customHeight="1">
      <c r="A39" s="26" t="s">
        <v>125</v>
      </c>
      <c r="B39" s="296">
        <f>B40+B41+B43</f>
        <v>309.7</v>
      </c>
      <c r="C39" s="296">
        <f>C40+C41+C43</f>
        <v>710</v>
      </c>
      <c r="D39" s="296">
        <f>D41+D43+D42+D40</f>
        <v>527.316</v>
      </c>
      <c r="E39" s="296">
        <f>E41+E43+E42+E40</f>
        <v>404.667</v>
      </c>
      <c r="F39" s="296">
        <f t="shared" si="0"/>
        <v>-122.64900000000006</v>
      </c>
      <c r="G39" s="296">
        <f t="shared" si="1"/>
        <v>76.74089160958513</v>
      </c>
      <c r="H39" s="386">
        <f t="shared" si="3"/>
        <v>130.66419115272845</v>
      </c>
      <c r="I39" s="477"/>
      <c r="J39" s="477"/>
      <c r="K39" s="476"/>
      <c r="L39" s="477"/>
      <c r="M39" s="144"/>
      <c r="N39" s="144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</row>
    <row r="40" spans="1:57" s="291" customFormat="1" ht="15" customHeight="1">
      <c r="A40" s="391" t="s">
        <v>156</v>
      </c>
      <c r="B40" s="301">
        <v>141.9</v>
      </c>
      <c r="C40" s="301">
        <v>201</v>
      </c>
      <c r="D40" s="301">
        <v>201</v>
      </c>
      <c r="E40" s="301">
        <v>129.998</v>
      </c>
      <c r="F40" s="301">
        <f t="shared" si="0"/>
        <v>-71.00200000000001</v>
      </c>
      <c r="G40" s="301">
        <f t="shared" si="1"/>
        <v>64.67562189054726</v>
      </c>
      <c r="H40" s="387">
        <f t="shared" si="3"/>
        <v>91.61240310077518</v>
      </c>
      <c r="I40" s="144"/>
      <c r="J40" s="144"/>
      <c r="K40" s="336"/>
      <c r="L40" s="144"/>
      <c r="M40" s="144"/>
      <c r="N40" s="144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</row>
    <row r="41" spans="1:57" s="145" customFormat="1" ht="17.25" customHeight="1">
      <c r="A41" s="8" t="s">
        <v>157</v>
      </c>
      <c r="B41" s="301">
        <v>155</v>
      </c>
      <c r="C41" s="301">
        <v>471</v>
      </c>
      <c r="D41" s="301">
        <v>306.5</v>
      </c>
      <c r="E41" s="301">
        <v>256.484</v>
      </c>
      <c r="F41" s="301">
        <f aca="true" t="shared" si="4" ref="F41:F72">E41-D41</f>
        <v>-50.01600000000002</v>
      </c>
      <c r="G41" s="301">
        <f aca="true" t="shared" si="5" ref="G41:G72">E41/D41*100</f>
        <v>83.6815660685155</v>
      </c>
      <c r="H41" s="387">
        <f t="shared" si="3"/>
        <v>165.47354838709677</v>
      </c>
      <c r="I41" s="144"/>
      <c r="J41" s="144"/>
      <c r="K41" s="336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</row>
    <row r="42" spans="1:57" s="145" customFormat="1" ht="15.75" hidden="1">
      <c r="A42" s="8" t="s">
        <v>337</v>
      </c>
      <c r="B42" s="301">
        <v>17.373</v>
      </c>
      <c r="C42" s="301"/>
      <c r="D42" s="301"/>
      <c r="E42" s="301"/>
      <c r="F42" s="301">
        <f t="shared" si="4"/>
        <v>0</v>
      </c>
      <c r="G42" s="301" t="e">
        <f t="shared" si="5"/>
        <v>#DIV/0!</v>
      </c>
      <c r="H42" s="387">
        <f t="shared" si="3"/>
        <v>0</v>
      </c>
      <c r="I42" s="144"/>
      <c r="J42" s="144"/>
      <c r="K42" s="336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</row>
    <row r="43" spans="1:57" s="350" customFormat="1" ht="15.75">
      <c r="A43" s="8" t="s">
        <v>158</v>
      </c>
      <c r="B43" s="301">
        <v>12.8</v>
      </c>
      <c r="C43" s="301">
        <v>38</v>
      </c>
      <c r="D43" s="301">
        <v>19.816</v>
      </c>
      <c r="E43" s="301">
        <v>18.185</v>
      </c>
      <c r="F43" s="301">
        <f t="shared" si="4"/>
        <v>-1.6310000000000002</v>
      </c>
      <c r="G43" s="301">
        <f t="shared" si="5"/>
        <v>91.76927735163504</v>
      </c>
      <c r="H43" s="387">
        <f t="shared" si="3"/>
        <v>142.07031249999997</v>
      </c>
      <c r="I43" s="348"/>
      <c r="J43" s="348"/>
      <c r="K43" s="349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</row>
    <row r="44" spans="1:57" s="350" customFormat="1" ht="24.75" customHeight="1">
      <c r="A44" s="26" t="s">
        <v>126</v>
      </c>
      <c r="B44" s="296">
        <v>2883.7</v>
      </c>
      <c r="C44" s="296">
        <v>6159.219</v>
      </c>
      <c r="D44" s="296">
        <v>4096.049</v>
      </c>
      <c r="E44" s="296">
        <v>3240.451</v>
      </c>
      <c r="F44" s="296">
        <f t="shared" si="4"/>
        <v>-855.598</v>
      </c>
      <c r="G44" s="296">
        <f t="shared" si="5"/>
        <v>79.11162683844847</v>
      </c>
      <c r="H44" s="386">
        <f t="shared" si="3"/>
        <v>112.3712938239068</v>
      </c>
      <c r="I44" s="348"/>
      <c r="J44" s="348"/>
      <c r="K44" s="349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</row>
    <row r="45" spans="1:57" s="347" customFormat="1" ht="22.5" customHeight="1">
      <c r="A45" s="26" t="s">
        <v>338</v>
      </c>
      <c r="B45" s="296"/>
      <c r="C45" s="296">
        <v>61.6</v>
      </c>
      <c r="D45" s="296">
        <v>61.6</v>
      </c>
      <c r="E45" s="296">
        <v>16.5</v>
      </c>
      <c r="F45" s="296">
        <f t="shared" si="4"/>
        <v>-45.1</v>
      </c>
      <c r="G45" s="296">
        <f t="shared" si="5"/>
        <v>26.785714285714285</v>
      </c>
      <c r="H45" s="386"/>
      <c r="I45" s="619" t="s">
        <v>114</v>
      </c>
      <c r="J45" s="620">
        <f>E9</f>
        <v>9927.524</v>
      </c>
      <c r="K45" s="621">
        <f>J45*100/J53</f>
        <v>3.505175925687271</v>
      </c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</row>
    <row r="46" spans="1:57" s="347" customFormat="1" ht="17.25" customHeight="1">
      <c r="A46" s="26" t="s">
        <v>159</v>
      </c>
      <c r="B46" s="296">
        <v>5764.1</v>
      </c>
      <c r="C46" s="296">
        <f>C47+C54+C55+C52+C53</f>
        <v>22565.5</v>
      </c>
      <c r="D46" s="296">
        <f>D47+D54+D55+D52+D53</f>
        <v>11581.907</v>
      </c>
      <c r="E46" s="296">
        <f>E47+E54+E55+E52+E53</f>
        <v>8724.947</v>
      </c>
      <c r="F46" s="296">
        <f t="shared" si="4"/>
        <v>-2856.959999999999</v>
      </c>
      <c r="G46" s="296">
        <f t="shared" si="5"/>
        <v>75.33255965533138</v>
      </c>
      <c r="H46" s="386">
        <f aca="true" t="shared" si="6" ref="H46:H53">E46/B46*100</f>
        <v>151.36703041238007</v>
      </c>
      <c r="I46" s="622" t="s">
        <v>115</v>
      </c>
      <c r="J46" s="623">
        <f>E11</f>
        <v>159703.5</v>
      </c>
      <c r="K46" s="624">
        <f>J46*100/J53</f>
        <v>56.38756083067612</v>
      </c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</row>
    <row r="47" spans="1:11" ht="10.5" customHeight="1">
      <c r="A47" s="8" t="s">
        <v>160</v>
      </c>
      <c r="B47" s="296">
        <f>B49+B50+B51</f>
        <v>4766.300000000001</v>
      </c>
      <c r="C47" s="296">
        <f>C49+C50+C51</f>
        <v>16784.9</v>
      </c>
      <c r="D47" s="296">
        <f>D49+D50+D51</f>
        <v>8140.106999999999</v>
      </c>
      <c r="E47" s="296">
        <f>E49+E50+E51</f>
        <v>7421.408</v>
      </c>
      <c r="F47" s="296">
        <f t="shared" si="4"/>
        <v>-718.6989999999987</v>
      </c>
      <c r="G47" s="296">
        <f t="shared" si="5"/>
        <v>91.17089001409934</v>
      </c>
      <c r="H47" s="386">
        <f t="shared" si="6"/>
        <v>155.70585149906634</v>
      </c>
      <c r="I47" s="625" t="s">
        <v>116</v>
      </c>
      <c r="J47" s="626">
        <f>E13</f>
        <v>74464.758</v>
      </c>
      <c r="K47" s="627">
        <f>J47*100/J53</f>
        <v>26.291759864164383</v>
      </c>
    </row>
    <row r="48" spans="1:11" ht="16.5" customHeight="1" hidden="1">
      <c r="A48" s="8"/>
      <c r="B48" s="296"/>
      <c r="C48" s="296"/>
      <c r="D48" s="296"/>
      <c r="E48" s="296"/>
      <c r="F48" s="296">
        <f t="shared" si="4"/>
        <v>0</v>
      </c>
      <c r="G48" s="296" t="e">
        <f t="shared" si="5"/>
        <v>#DIV/0!</v>
      </c>
      <c r="H48" s="386" t="e">
        <f t="shared" si="6"/>
        <v>#DIV/0!</v>
      </c>
      <c r="I48" s="625" t="s">
        <v>153</v>
      </c>
      <c r="J48" s="626">
        <f>E15</f>
        <v>3667.0940000000005</v>
      </c>
      <c r="K48" s="627">
        <f>J48*100/J53</f>
        <v>1.2947648986829183</v>
      </c>
    </row>
    <row r="49" spans="1:57" s="143" customFormat="1" ht="18.75" customHeight="1">
      <c r="A49" s="392" t="s">
        <v>127</v>
      </c>
      <c r="B49" s="298">
        <v>2256.8</v>
      </c>
      <c r="C49" s="298">
        <f>8713.4-250</f>
        <v>8463.4</v>
      </c>
      <c r="D49" s="305">
        <v>4005</v>
      </c>
      <c r="E49" s="305">
        <v>3642.8</v>
      </c>
      <c r="F49" s="305">
        <f t="shared" si="4"/>
        <v>-362.1999999999998</v>
      </c>
      <c r="G49" s="298">
        <f t="shared" si="5"/>
        <v>90.95630461922597</v>
      </c>
      <c r="H49" s="388">
        <f t="shared" si="6"/>
        <v>161.41439205955334</v>
      </c>
      <c r="I49" s="628" t="s">
        <v>91</v>
      </c>
      <c r="J49" s="629">
        <f>E28</f>
        <v>7981.805</v>
      </c>
      <c r="K49" s="621">
        <f>J49*100/J53</f>
        <v>2.8181881735597205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</row>
    <row r="50" spans="1:57" s="260" customFormat="1" ht="18.75" customHeight="1">
      <c r="A50" s="392" t="s">
        <v>128</v>
      </c>
      <c r="B50" s="298">
        <v>2449.4</v>
      </c>
      <c r="C50" s="298">
        <v>8091.5</v>
      </c>
      <c r="D50" s="305">
        <v>4057.899</v>
      </c>
      <c r="E50" s="305">
        <v>3720.408</v>
      </c>
      <c r="F50" s="305">
        <f t="shared" si="4"/>
        <v>-337.491</v>
      </c>
      <c r="G50" s="298">
        <f t="shared" si="5"/>
        <v>91.68310990490399</v>
      </c>
      <c r="H50" s="388">
        <f t="shared" si="6"/>
        <v>151.89058544949782</v>
      </c>
      <c r="I50" s="628" t="s">
        <v>124</v>
      </c>
      <c r="J50" s="629">
        <f>E38</f>
        <v>13953.468</v>
      </c>
      <c r="K50" s="621">
        <f>J50*100/J53</f>
        <v>4.926642344400046</v>
      </c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</row>
    <row r="51" spans="1:57" s="260" customFormat="1" ht="18.75" customHeight="1">
      <c r="A51" s="392" t="s">
        <v>129</v>
      </c>
      <c r="B51" s="298">
        <v>60.1</v>
      </c>
      <c r="C51" s="298">
        <v>230</v>
      </c>
      <c r="D51" s="305">
        <v>77.208</v>
      </c>
      <c r="E51" s="305">
        <v>58.2</v>
      </c>
      <c r="F51" s="305">
        <f t="shared" si="4"/>
        <v>-19.007999999999996</v>
      </c>
      <c r="G51" s="298">
        <f t="shared" si="5"/>
        <v>75.38078955548649</v>
      </c>
      <c r="H51" s="388">
        <f t="shared" si="6"/>
        <v>96.83860232945092</v>
      </c>
      <c r="I51" s="622" t="s">
        <v>154</v>
      </c>
      <c r="J51" s="623">
        <f>E44</f>
        <v>3240.451</v>
      </c>
      <c r="K51" s="624">
        <f>J51*100/J53</f>
        <v>1.144127260087132</v>
      </c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</row>
    <row r="52" spans="1:57" s="143" customFormat="1" ht="18.75" customHeight="1">
      <c r="A52" s="303" t="s">
        <v>289</v>
      </c>
      <c r="B52" s="305">
        <v>9.3</v>
      </c>
      <c r="C52" s="305">
        <v>250</v>
      </c>
      <c r="D52" s="305">
        <v>104.4</v>
      </c>
      <c r="E52" s="305">
        <v>19.9</v>
      </c>
      <c r="F52" s="305">
        <f t="shared" si="4"/>
        <v>-84.5</v>
      </c>
      <c r="G52" s="305">
        <f t="shared" si="5"/>
        <v>19.061302681992334</v>
      </c>
      <c r="H52" s="393">
        <f t="shared" si="6"/>
        <v>213.9784946236559</v>
      </c>
      <c r="I52" s="630" t="s">
        <v>246</v>
      </c>
      <c r="J52" s="631">
        <f>283224.7-J45-J46-J47-J49-J48-J50-J51</f>
        <v>10286.100000000031</v>
      </c>
      <c r="K52" s="621">
        <f>J52*100/J53</f>
        <v>3.631780702742391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</row>
    <row r="53" spans="1:11" ht="18.75" customHeight="1" hidden="1">
      <c r="A53" s="306" t="s">
        <v>161</v>
      </c>
      <c r="B53" s="305">
        <v>30</v>
      </c>
      <c r="C53" s="305"/>
      <c r="D53" s="301"/>
      <c r="E53" s="301"/>
      <c r="F53" s="301">
        <f t="shared" si="4"/>
        <v>0</v>
      </c>
      <c r="G53" s="305" t="e">
        <f t="shared" si="5"/>
        <v>#DIV/0!</v>
      </c>
      <c r="H53" s="393">
        <f t="shared" si="6"/>
        <v>0</v>
      </c>
      <c r="I53" s="632"/>
      <c r="J53" s="632">
        <f>SUM(J45:J52)</f>
        <v>283224.70000000007</v>
      </c>
      <c r="K53" s="633">
        <f>SUM(K45:K52)</f>
        <v>99.99999999999997</v>
      </c>
    </row>
    <row r="54" spans="1:11" ht="18.75" customHeight="1">
      <c r="A54" s="306" t="s">
        <v>339</v>
      </c>
      <c r="B54" s="301"/>
      <c r="C54" s="301">
        <v>2200</v>
      </c>
      <c r="D54" s="301">
        <v>917</v>
      </c>
      <c r="E54" s="301"/>
      <c r="F54" s="301">
        <f t="shared" si="4"/>
        <v>-917</v>
      </c>
      <c r="G54" s="301">
        <f t="shared" si="5"/>
        <v>0</v>
      </c>
      <c r="H54" s="387"/>
      <c r="I54" s="634"/>
      <c r="J54" s="634"/>
      <c r="K54" s="635"/>
    </row>
    <row r="55" spans="1:57" s="260" customFormat="1" ht="18.75" customHeight="1">
      <c r="A55" s="306" t="s">
        <v>340</v>
      </c>
      <c r="B55" s="302">
        <v>958.5</v>
      </c>
      <c r="C55" s="302">
        <v>3330.6</v>
      </c>
      <c r="D55" s="301">
        <v>2420.4</v>
      </c>
      <c r="E55" s="301">
        <v>1283.639</v>
      </c>
      <c r="F55" s="301">
        <f t="shared" si="4"/>
        <v>-1136.7610000000002</v>
      </c>
      <c r="G55" s="302">
        <f t="shared" si="5"/>
        <v>53.034167906131216</v>
      </c>
      <c r="H55" s="390">
        <f aca="true" t="shared" si="7" ref="H55:H81">E55/B55*100</f>
        <v>133.92164840897235</v>
      </c>
      <c r="I55" s="259"/>
      <c r="J55" s="259"/>
      <c r="K55" s="333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</row>
    <row r="56" spans="1:57" s="260" customFormat="1" ht="15.75" hidden="1">
      <c r="A56" s="310" t="s">
        <v>290</v>
      </c>
      <c r="B56" s="307"/>
      <c r="C56" s="307"/>
      <c r="D56" s="307"/>
      <c r="E56" s="307"/>
      <c r="F56" s="307">
        <f t="shared" si="4"/>
        <v>0</v>
      </c>
      <c r="G56" s="307" t="e">
        <f t="shared" si="5"/>
        <v>#DIV/0!</v>
      </c>
      <c r="H56" s="394" t="e">
        <f t="shared" si="7"/>
        <v>#DIV/0!</v>
      </c>
      <c r="I56" s="259"/>
      <c r="J56" s="259"/>
      <c r="K56" s="333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</row>
    <row r="57" spans="1:8" ht="15.75">
      <c r="A57" s="26" t="s">
        <v>162</v>
      </c>
      <c r="B57" s="307">
        <v>88.9</v>
      </c>
      <c r="C57" s="307">
        <v>226.826</v>
      </c>
      <c r="D57" s="307">
        <v>225.426</v>
      </c>
      <c r="E57" s="307">
        <v>170.468</v>
      </c>
      <c r="F57" s="307">
        <f t="shared" si="4"/>
        <v>-54.958</v>
      </c>
      <c r="G57" s="307">
        <f t="shared" si="5"/>
        <v>75.62038096759025</v>
      </c>
      <c r="H57" s="394">
        <f t="shared" si="7"/>
        <v>191.75253093363327</v>
      </c>
    </row>
    <row r="58" spans="1:8" ht="28.5">
      <c r="A58" s="26" t="s">
        <v>130</v>
      </c>
      <c r="B58" s="296">
        <v>25.8</v>
      </c>
      <c r="C58" s="296">
        <v>345.166</v>
      </c>
      <c r="D58" s="307">
        <v>272.566</v>
      </c>
      <c r="E58" s="307">
        <v>76.016</v>
      </c>
      <c r="F58" s="307">
        <f t="shared" si="4"/>
        <v>-196.54999999999995</v>
      </c>
      <c r="G58" s="296">
        <f t="shared" si="5"/>
        <v>27.889025043475712</v>
      </c>
      <c r="H58" s="386">
        <f t="shared" si="7"/>
        <v>294.6356589147287</v>
      </c>
    </row>
    <row r="59" spans="1:11" s="144" customFormat="1" ht="42.75" hidden="1">
      <c r="A59" s="26" t="s">
        <v>341</v>
      </c>
      <c r="B59" s="307">
        <v>0</v>
      </c>
      <c r="C59" s="307"/>
      <c r="D59" s="307"/>
      <c r="E59" s="307"/>
      <c r="F59" s="307">
        <f t="shared" si="4"/>
        <v>0</v>
      </c>
      <c r="G59" s="307" t="e">
        <f t="shared" si="5"/>
        <v>#DIV/0!</v>
      </c>
      <c r="H59" s="394" t="e">
        <f t="shared" si="7"/>
        <v>#DIV/0!</v>
      </c>
      <c r="K59" s="336"/>
    </row>
    <row r="60" spans="1:11" s="338" customFormat="1" ht="15.75">
      <c r="A60" s="26" t="s">
        <v>131</v>
      </c>
      <c r="B60" s="307">
        <f>B63+B61+B62</f>
        <v>413.8</v>
      </c>
      <c r="C60" s="307">
        <f>C61+C63</f>
        <v>1716.276</v>
      </c>
      <c r="D60" s="307">
        <f>D63+D61+D62</f>
        <v>1376.15</v>
      </c>
      <c r="E60" s="307">
        <f>E63+E61+E62</f>
        <v>859.627</v>
      </c>
      <c r="F60" s="307">
        <f t="shared" si="4"/>
        <v>-516.5230000000001</v>
      </c>
      <c r="G60" s="307">
        <f t="shared" si="5"/>
        <v>62.4660829124732</v>
      </c>
      <c r="H60" s="394">
        <f t="shared" si="7"/>
        <v>207.73972933784438</v>
      </c>
      <c r="K60" s="339"/>
    </row>
    <row r="61" spans="1:11" s="144" customFormat="1" ht="15.75" hidden="1">
      <c r="A61" s="8" t="s">
        <v>132</v>
      </c>
      <c r="B61" s="301"/>
      <c r="C61" s="301"/>
      <c r="D61" s="301"/>
      <c r="E61" s="301">
        <v>0</v>
      </c>
      <c r="F61" s="301">
        <f t="shared" si="4"/>
        <v>0</v>
      </c>
      <c r="G61" s="301" t="e">
        <f t="shared" si="5"/>
        <v>#DIV/0!</v>
      </c>
      <c r="H61" s="387" t="e">
        <f t="shared" si="7"/>
        <v>#DIV/0!</v>
      </c>
      <c r="K61" s="336"/>
    </row>
    <row r="62" spans="1:11" s="340" customFormat="1" ht="15.75" hidden="1">
      <c r="A62" s="8" t="s">
        <v>342</v>
      </c>
      <c r="B62" s="301"/>
      <c r="C62" s="301"/>
      <c r="D62" s="395"/>
      <c r="E62" s="301"/>
      <c r="F62" s="395">
        <f t="shared" si="4"/>
        <v>0</v>
      </c>
      <c r="G62" s="301" t="e">
        <f t="shared" si="5"/>
        <v>#DIV/0!</v>
      </c>
      <c r="H62" s="387" t="e">
        <f t="shared" si="7"/>
        <v>#DIV/0!</v>
      </c>
      <c r="K62" s="341"/>
    </row>
    <row r="63" spans="1:11" s="340" customFormat="1" ht="15.75">
      <c r="A63" s="8" t="s">
        <v>291</v>
      </c>
      <c r="B63" s="301">
        <v>413.8</v>
      </c>
      <c r="C63" s="301">
        <v>1716.276</v>
      </c>
      <c r="D63" s="301">
        <v>1376.15</v>
      </c>
      <c r="E63" s="301">
        <v>859.627</v>
      </c>
      <c r="F63" s="301">
        <f t="shared" si="4"/>
        <v>-516.5230000000001</v>
      </c>
      <c r="G63" s="301">
        <f t="shared" si="5"/>
        <v>62.4660829124732</v>
      </c>
      <c r="H63" s="387">
        <f t="shared" si="7"/>
        <v>207.73972933784438</v>
      </c>
      <c r="K63" s="341"/>
    </row>
    <row r="64" spans="1:11" s="144" customFormat="1" ht="15.75" hidden="1">
      <c r="A64" s="396" t="s">
        <v>343</v>
      </c>
      <c r="B64" s="305"/>
      <c r="C64" s="305"/>
      <c r="D64" s="397">
        <f>75+245</f>
        <v>320</v>
      </c>
      <c r="E64" s="305"/>
      <c r="F64" s="397">
        <f t="shared" si="4"/>
        <v>-320</v>
      </c>
      <c r="G64" s="305">
        <f t="shared" si="5"/>
        <v>0</v>
      </c>
      <c r="H64" s="393" t="e">
        <f t="shared" si="7"/>
        <v>#DIV/0!</v>
      </c>
      <c r="K64" s="336"/>
    </row>
    <row r="65" spans="1:11" s="144" customFormat="1" ht="15.75" hidden="1">
      <c r="A65" s="396" t="s">
        <v>344</v>
      </c>
      <c r="B65" s="305"/>
      <c r="C65" s="305"/>
      <c r="D65" s="397">
        <v>47.8</v>
      </c>
      <c r="E65" s="305"/>
      <c r="F65" s="397">
        <f t="shared" si="4"/>
        <v>-47.8</v>
      </c>
      <c r="G65" s="305">
        <f t="shared" si="5"/>
        <v>0</v>
      </c>
      <c r="H65" s="393" t="e">
        <f t="shared" si="7"/>
        <v>#DIV/0!</v>
      </c>
      <c r="K65" s="336"/>
    </row>
    <row r="66" spans="1:11" s="144" customFormat="1" ht="15.75" hidden="1">
      <c r="A66" s="396" t="s">
        <v>345</v>
      </c>
      <c r="B66" s="305"/>
      <c r="C66" s="305"/>
      <c r="D66" s="397">
        <v>218.6</v>
      </c>
      <c r="E66" s="305"/>
      <c r="F66" s="397">
        <f t="shared" si="4"/>
        <v>-218.6</v>
      </c>
      <c r="G66" s="305">
        <f t="shared" si="5"/>
        <v>0</v>
      </c>
      <c r="H66" s="393" t="e">
        <f t="shared" si="7"/>
        <v>#DIV/0!</v>
      </c>
      <c r="K66" s="336"/>
    </row>
    <row r="67" spans="1:11" s="144" customFormat="1" ht="15.75" hidden="1">
      <c r="A67" s="396" t="s">
        <v>346</v>
      </c>
      <c r="B67" s="305"/>
      <c r="C67" s="305"/>
      <c r="D67" s="397">
        <v>65</v>
      </c>
      <c r="E67" s="305"/>
      <c r="F67" s="397">
        <f t="shared" si="4"/>
        <v>-65</v>
      </c>
      <c r="G67" s="305">
        <f t="shared" si="5"/>
        <v>0</v>
      </c>
      <c r="H67" s="393" t="e">
        <f t="shared" si="7"/>
        <v>#DIV/0!</v>
      </c>
      <c r="K67" s="336"/>
    </row>
    <row r="68" spans="1:11" s="144" customFormat="1" ht="19.5" customHeight="1" hidden="1">
      <c r="A68" s="396" t="s">
        <v>347</v>
      </c>
      <c r="B68" s="305"/>
      <c r="C68" s="305"/>
      <c r="D68" s="397">
        <v>18.4</v>
      </c>
      <c r="E68" s="305"/>
      <c r="F68" s="397">
        <f t="shared" si="4"/>
        <v>-18.4</v>
      </c>
      <c r="G68" s="305">
        <f t="shared" si="5"/>
        <v>0</v>
      </c>
      <c r="H68" s="393" t="e">
        <f t="shared" si="7"/>
        <v>#DIV/0!</v>
      </c>
      <c r="K68" s="336"/>
    </row>
    <row r="69" spans="1:11" s="144" customFormat="1" ht="30" hidden="1">
      <c r="A69" s="396" t="s">
        <v>348</v>
      </c>
      <c r="B69" s="305"/>
      <c r="C69" s="305"/>
      <c r="D69" s="397">
        <v>210</v>
      </c>
      <c r="E69" s="305"/>
      <c r="F69" s="397">
        <f t="shared" si="4"/>
        <v>-210</v>
      </c>
      <c r="G69" s="305">
        <f t="shared" si="5"/>
        <v>0</v>
      </c>
      <c r="H69" s="393" t="e">
        <f t="shared" si="7"/>
        <v>#DIV/0!</v>
      </c>
      <c r="K69" s="336"/>
    </row>
    <row r="70" spans="1:11" s="144" customFormat="1" ht="15.75" hidden="1">
      <c r="A70" s="398" t="s">
        <v>349</v>
      </c>
      <c r="B70" s="305"/>
      <c r="C70" s="305"/>
      <c r="D70" s="397">
        <v>60</v>
      </c>
      <c r="E70" s="305"/>
      <c r="F70" s="397">
        <f t="shared" si="4"/>
        <v>-60</v>
      </c>
      <c r="G70" s="305">
        <f t="shared" si="5"/>
        <v>0</v>
      </c>
      <c r="H70" s="393" t="e">
        <f t="shared" si="7"/>
        <v>#DIV/0!</v>
      </c>
      <c r="K70" s="336"/>
    </row>
    <row r="71" spans="1:11" s="144" customFormat="1" ht="30" hidden="1">
      <c r="A71" s="396" t="s">
        <v>350</v>
      </c>
      <c r="B71" s="305"/>
      <c r="C71" s="305"/>
      <c r="D71" s="397">
        <v>25.1</v>
      </c>
      <c r="E71" s="305"/>
      <c r="F71" s="397">
        <f t="shared" si="4"/>
        <v>-25.1</v>
      </c>
      <c r="G71" s="305">
        <f t="shared" si="5"/>
        <v>0</v>
      </c>
      <c r="H71" s="393" t="e">
        <f t="shared" si="7"/>
        <v>#DIV/0!</v>
      </c>
      <c r="K71" s="336"/>
    </row>
    <row r="72" spans="1:11" s="144" customFormat="1" ht="15.75" hidden="1">
      <c r="A72" s="396" t="s">
        <v>351</v>
      </c>
      <c r="B72" s="305"/>
      <c r="C72" s="305"/>
      <c r="D72" s="397">
        <v>1</v>
      </c>
      <c r="E72" s="305"/>
      <c r="F72" s="397">
        <f t="shared" si="4"/>
        <v>-1</v>
      </c>
      <c r="G72" s="305">
        <f t="shared" si="5"/>
        <v>0</v>
      </c>
      <c r="H72" s="393" t="e">
        <f t="shared" si="7"/>
        <v>#DIV/0!</v>
      </c>
      <c r="K72" s="336"/>
    </row>
    <row r="73" spans="1:11" s="338" customFormat="1" ht="15.75" hidden="1">
      <c r="A73" s="396" t="s">
        <v>352</v>
      </c>
      <c r="B73" s="305"/>
      <c r="C73" s="305"/>
      <c r="D73" s="397">
        <v>18</v>
      </c>
      <c r="E73" s="305"/>
      <c r="F73" s="397">
        <f aca="true" t="shared" si="8" ref="F73:F104">E73-D73</f>
        <v>-18</v>
      </c>
      <c r="G73" s="305">
        <f aca="true" t="shared" si="9" ref="G73:G81">E73/D73*100</f>
        <v>0</v>
      </c>
      <c r="H73" s="393" t="e">
        <f t="shared" si="7"/>
        <v>#DIV/0!</v>
      </c>
      <c r="K73" s="339"/>
    </row>
    <row r="74" spans="1:11" s="144" customFormat="1" ht="15.75" hidden="1">
      <c r="A74" s="396" t="s">
        <v>353</v>
      </c>
      <c r="B74" s="305"/>
      <c r="C74" s="305"/>
      <c r="D74" s="397">
        <v>80</v>
      </c>
      <c r="E74" s="305"/>
      <c r="F74" s="397">
        <f t="shared" si="8"/>
        <v>-80</v>
      </c>
      <c r="G74" s="305">
        <f t="shared" si="9"/>
        <v>0</v>
      </c>
      <c r="H74" s="393" t="e">
        <f t="shared" si="7"/>
        <v>#DIV/0!</v>
      </c>
      <c r="K74" s="336"/>
    </row>
    <row r="75" spans="1:11" s="144" customFormat="1" ht="15.75" hidden="1">
      <c r="A75" s="8" t="s">
        <v>354</v>
      </c>
      <c r="B75" s="301"/>
      <c r="C75" s="301"/>
      <c r="D75" s="395"/>
      <c r="E75" s="301"/>
      <c r="F75" s="395">
        <f t="shared" si="8"/>
        <v>0</v>
      </c>
      <c r="G75" s="301" t="e">
        <f t="shared" si="9"/>
        <v>#DIV/0!</v>
      </c>
      <c r="H75" s="387" t="e">
        <f t="shared" si="7"/>
        <v>#DIV/0!</v>
      </c>
      <c r="K75" s="336"/>
    </row>
    <row r="76" spans="1:11" s="144" customFormat="1" ht="30" hidden="1">
      <c r="A76" s="297" t="s">
        <v>292</v>
      </c>
      <c r="B76" s="301"/>
      <c r="C76" s="301"/>
      <c r="D76" s="298"/>
      <c r="E76" s="298"/>
      <c r="F76" s="298">
        <f t="shared" si="8"/>
        <v>0</v>
      </c>
      <c r="G76" s="301" t="e">
        <f t="shared" si="9"/>
        <v>#DIV/0!</v>
      </c>
      <c r="H76" s="387" t="e">
        <f t="shared" si="7"/>
        <v>#DIV/0!</v>
      </c>
      <c r="K76" s="336"/>
    </row>
    <row r="77" spans="1:11" s="338" customFormat="1" ht="15.75">
      <c r="A77" s="399" t="s">
        <v>133</v>
      </c>
      <c r="B77" s="400">
        <f>B9+B11+B13+B15+B28+B38+B39+B44+B45+B46+B57+B58+B60+B56</f>
        <v>292351.6</v>
      </c>
      <c r="C77" s="400">
        <f>C9+C11+C13+C15+C28+C38+C39+C44+C45+C46+C57+C58+C60+C56</f>
        <v>550023.6299999999</v>
      </c>
      <c r="D77" s="400">
        <f>D9+D11+D13+D15+D28+D38+D39+D44+D45+D46+D57+D58+D60+D56</f>
        <v>313205.92799999996</v>
      </c>
      <c r="E77" s="400">
        <f>E9+E11+E13+E15+E28+E38+E39+E44+E45+E46+E57+E58+E60+E56</f>
        <v>283190.825</v>
      </c>
      <c r="F77" s="400">
        <f t="shared" si="8"/>
        <v>-30015.102999999945</v>
      </c>
      <c r="G77" s="400">
        <f t="shared" si="9"/>
        <v>90.41681516321749</v>
      </c>
      <c r="H77" s="401">
        <f t="shared" si="7"/>
        <v>96.86652133937356</v>
      </c>
      <c r="K77" s="339"/>
    </row>
    <row r="78" spans="1:11" s="338" customFormat="1" ht="28.5">
      <c r="A78" s="299" t="s">
        <v>272</v>
      </c>
      <c r="B78" s="296">
        <f>B79</f>
        <v>2143.7</v>
      </c>
      <c r="C78" s="296">
        <f>C79+C82</f>
        <v>22180.199999999997</v>
      </c>
      <c r="D78" s="296">
        <f>D79+D82+D83</f>
        <v>10588.6</v>
      </c>
      <c r="E78" s="296">
        <f>E79+E82+E83</f>
        <v>10531.7</v>
      </c>
      <c r="F78" s="296">
        <f t="shared" si="8"/>
        <v>-56.899999999999636</v>
      </c>
      <c r="G78" s="296">
        <f t="shared" si="9"/>
        <v>99.4626296205353</v>
      </c>
      <c r="H78" s="386">
        <f t="shared" si="7"/>
        <v>491.28609413630653</v>
      </c>
      <c r="K78" s="339"/>
    </row>
    <row r="79" spans="1:11" s="144" customFormat="1" ht="15.75">
      <c r="A79" s="8" t="s">
        <v>355</v>
      </c>
      <c r="B79" s="402">
        <f>B80+B81</f>
        <v>2143.7</v>
      </c>
      <c r="C79" s="402">
        <f>C80+C81</f>
        <v>20110.199999999997</v>
      </c>
      <c r="D79" s="301">
        <v>10588.6</v>
      </c>
      <c r="E79" s="301">
        <f>E80+E81</f>
        <v>10531.7</v>
      </c>
      <c r="F79" s="301">
        <f t="shared" si="8"/>
        <v>-56.899999999999636</v>
      </c>
      <c r="G79" s="402">
        <f t="shared" si="9"/>
        <v>99.4626296205353</v>
      </c>
      <c r="H79" s="403">
        <f t="shared" si="7"/>
        <v>491.28609413630653</v>
      </c>
      <c r="K79" s="336"/>
    </row>
    <row r="80" spans="1:11" s="144" customFormat="1" ht="15.75">
      <c r="A80" s="308" t="s">
        <v>264</v>
      </c>
      <c r="B80" s="402">
        <v>1270.1</v>
      </c>
      <c r="C80" s="402">
        <f>10865.8+7783.8</f>
        <v>18649.6</v>
      </c>
      <c r="D80" s="301">
        <v>9901</v>
      </c>
      <c r="E80" s="301">
        <v>9873.1</v>
      </c>
      <c r="F80" s="301">
        <f t="shared" si="8"/>
        <v>-27.899999999999636</v>
      </c>
      <c r="G80" s="402">
        <f t="shared" si="9"/>
        <v>99.71821028178972</v>
      </c>
      <c r="H80" s="403">
        <f t="shared" si="7"/>
        <v>777.3482402960398</v>
      </c>
      <c r="K80" s="336"/>
    </row>
    <row r="81" spans="1:57" s="260" customFormat="1" ht="15.75">
      <c r="A81" s="404" t="s">
        <v>265</v>
      </c>
      <c r="B81" s="301">
        <v>873.6</v>
      </c>
      <c r="C81" s="301">
        <v>1460.6</v>
      </c>
      <c r="D81" s="301">
        <v>687.6</v>
      </c>
      <c r="E81" s="301">
        <v>658.6</v>
      </c>
      <c r="F81" s="301">
        <f t="shared" si="8"/>
        <v>-29</v>
      </c>
      <c r="G81" s="301">
        <f t="shared" si="9"/>
        <v>95.782431646306</v>
      </c>
      <c r="H81" s="387">
        <f t="shared" si="7"/>
        <v>75.38919413919413</v>
      </c>
      <c r="I81" s="259"/>
      <c r="J81" s="259"/>
      <c r="K81" s="333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</row>
    <row r="82" spans="1:57" s="260" customFormat="1" ht="30">
      <c r="A82" s="8" t="s">
        <v>356</v>
      </c>
      <c r="B82" s="301"/>
      <c r="C82" s="301">
        <v>2070</v>
      </c>
      <c r="D82" s="301"/>
      <c r="E82" s="301"/>
      <c r="F82" s="301">
        <f t="shared" si="8"/>
        <v>0</v>
      </c>
      <c r="G82" s="301"/>
      <c r="H82" s="387"/>
      <c r="I82" s="259"/>
      <c r="J82" s="259"/>
      <c r="K82" s="333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</row>
    <row r="83" spans="1:8" ht="30" hidden="1">
      <c r="A83" s="8" t="s">
        <v>357</v>
      </c>
      <c r="B83" s="301">
        <v>400</v>
      </c>
      <c r="C83" s="301"/>
      <c r="D83" s="301"/>
      <c r="E83" s="301"/>
      <c r="F83" s="301">
        <f t="shared" si="8"/>
        <v>0</v>
      </c>
      <c r="G83" s="301" t="e">
        <f aca="true" t="shared" si="10" ref="G83:G108">E83/D83*100</f>
        <v>#DIV/0!</v>
      </c>
      <c r="H83" s="387">
        <f aca="true" t="shared" si="11" ref="H83:H108">E83/B83*100</f>
        <v>0</v>
      </c>
    </row>
    <row r="84" spans="1:8" ht="28.5" hidden="1">
      <c r="A84" s="26" t="s">
        <v>358</v>
      </c>
      <c r="B84" s="296"/>
      <c r="C84" s="296"/>
      <c r="D84" s="296"/>
      <c r="E84" s="296"/>
      <c r="F84" s="296">
        <f t="shared" si="8"/>
        <v>0</v>
      </c>
      <c r="G84" s="296" t="e">
        <f t="shared" si="10"/>
        <v>#DIV/0!</v>
      </c>
      <c r="H84" s="386" t="e">
        <f t="shared" si="11"/>
        <v>#DIV/0!</v>
      </c>
    </row>
    <row r="85" spans="1:8" ht="15.75">
      <c r="A85" s="405" t="s">
        <v>134</v>
      </c>
      <c r="B85" s="406">
        <f>B77+B78+B84</f>
        <v>294495.3</v>
      </c>
      <c r="C85" s="406">
        <f>C77+C78</f>
        <v>572203.8299999998</v>
      </c>
      <c r="D85" s="406">
        <f>D77+D78</f>
        <v>323794.52799999993</v>
      </c>
      <c r="E85" s="406">
        <f>E77+E78</f>
        <v>293722.525</v>
      </c>
      <c r="F85" s="406">
        <f t="shared" si="8"/>
        <v>-30072.00299999991</v>
      </c>
      <c r="G85" s="406">
        <f t="shared" si="10"/>
        <v>90.7126277933888</v>
      </c>
      <c r="H85" s="407">
        <f t="shared" si="11"/>
        <v>99.73759343527725</v>
      </c>
    </row>
    <row r="86" spans="1:8" ht="15.75" hidden="1">
      <c r="A86" s="26" t="s">
        <v>359</v>
      </c>
      <c r="B86" s="296"/>
      <c r="C86" s="296"/>
      <c r="D86" s="408"/>
      <c r="E86" s="296"/>
      <c r="F86" s="408">
        <f t="shared" si="8"/>
        <v>0</v>
      </c>
      <c r="G86" s="296" t="e">
        <f t="shared" si="10"/>
        <v>#DIV/0!</v>
      </c>
      <c r="H86" s="386" t="e">
        <f t="shared" si="11"/>
        <v>#DIV/0!</v>
      </c>
    </row>
    <row r="87" spans="1:8" ht="28.5" hidden="1">
      <c r="A87" s="26" t="s">
        <v>360</v>
      </c>
      <c r="B87" s="296"/>
      <c r="C87" s="296"/>
      <c r="D87" s="408">
        <f>D89</f>
        <v>0</v>
      </c>
      <c r="E87" s="296">
        <f>E89</f>
        <v>0</v>
      </c>
      <c r="F87" s="408">
        <f t="shared" si="8"/>
        <v>0</v>
      </c>
      <c r="G87" s="296" t="e">
        <f t="shared" si="10"/>
        <v>#DIV/0!</v>
      </c>
      <c r="H87" s="386" t="e">
        <f t="shared" si="11"/>
        <v>#DIV/0!</v>
      </c>
    </row>
    <row r="88" spans="1:8" ht="45" hidden="1">
      <c r="A88" s="306" t="s">
        <v>361</v>
      </c>
      <c r="B88" s="296"/>
      <c r="C88" s="296"/>
      <c r="D88" s="408"/>
      <c r="E88" s="296"/>
      <c r="F88" s="408">
        <f t="shared" si="8"/>
        <v>0</v>
      </c>
      <c r="G88" s="296" t="e">
        <f t="shared" si="10"/>
        <v>#DIV/0!</v>
      </c>
      <c r="H88" s="386" t="e">
        <f t="shared" si="11"/>
        <v>#DIV/0!</v>
      </c>
    </row>
    <row r="89" spans="1:8" ht="30" hidden="1">
      <c r="A89" s="343" t="s">
        <v>362</v>
      </c>
      <c r="B89" s="296"/>
      <c r="C89" s="296"/>
      <c r="D89" s="408"/>
      <c r="E89" s="296"/>
      <c r="F89" s="408">
        <f t="shared" si="8"/>
        <v>0</v>
      </c>
      <c r="G89" s="296" t="e">
        <f t="shared" si="10"/>
        <v>#DIV/0!</v>
      </c>
      <c r="H89" s="386" t="e">
        <f t="shared" si="11"/>
        <v>#DIV/0!</v>
      </c>
    </row>
    <row r="90" spans="1:8" ht="30" hidden="1">
      <c r="A90" s="8" t="s">
        <v>363</v>
      </c>
      <c r="B90" s="296"/>
      <c r="C90" s="296"/>
      <c r="D90" s="408"/>
      <c r="E90" s="296"/>
      <c r="F90" s="408">
        <f t="shared" si="8"/>
        <v>0</v>
      </c>
      <c r="G90" s="296" t="e">
        <f t="shared" si="10"/>
        <v>#DIV/0!</v>
      </c>
      <c r="H90" s="386" t="e">
        <f t="shared" si="11"/>
        <v>#DIV/0!</v>
      </c>
    </row>
    <row r="91" spans="1:8" ht="30" hidden="1">
      <c r="A91" s="8" t="s">
        <v>364</v>
      </c>
      <c r="B91" s="296"/>
      <c r="C91" s="296"/>
      <c r="D91" s="408"/>
      <c r="E91" s="296"/>
      <c r="F91" s="408">
        <f t="shared" si="8"/>
        <v>0</v>
      </c>
      <c r="G91" s="296" t="e">
        <f t="shared" si="10"/>
        <v>#DIV/0!</v>
      </c>
      <c r="H91" s="386" t="e">
        <f t="shared" si="11"/>
        <v>#DIV/0!</v>
      </c>
    </row>
    <row r="92" spans="1:8" ht="30" hidden="1">
      <c r="A92" s="8" t="s">
        <v>365</v>
      </c>
      <c r="B92" s="296"/>
      <c r="C92" s="296"/>
      <c r="D92" s="408"/>
      <c r="E92" s="296"/>
      <c r="F92" s="408">
        <f t="shared" si="8"/>
        <v>0</v>
      </c>
      <c r="G92" s="296" t="e">
        <f t="shared" si="10"/>
        <v>#DIV/0!</v>
      </c>
      <c r="H92" s="386" t="e">
        <f t="shared" si="11"/>
        <v>#DIV/0!</v>
      </c>
    </row>
    <row r="93" spans="1:8" ht="42.75" hidden="1">
      <c r="A93" s="310" t="s">
        <v>366</v>
      </c>
      <c r="B93" s="296"/>
      <c r="C93" s="296"/>
      <c r="D93" s="408"/>
      <c r="E93" s="296"/>
      <c r="F93" s="408">
        <f t="shared" si="8"/>
        <v>0</v>
      </c>
      <c r="G93" s="296" t="e">
        <f t="shared" si="10"/>
        <v>#DIV/0!</v>
      </c>
      <c r="H93" s="386" t="e">
        <f t="shared" si="11"/>
        <v>#DIV/0!</v>
      </c>
    </row>
    <row r="94" spans="1:57" s="260" customFormat="1" ht="45" hidden="1">
      <c r="A94" s="8" t="s">
        <v>367</v>
      </c>
      <c r="B94" s="296"/>
      <c r="C94" s="296"/>
      <c r="D94" s="408"/>
      <c r="E94" s="296"/>
      <c r="F94" s="408">
        <f t="shared" si="8"/>
        <v>0</v>
      </c>
      <c r="G94" s="296" t="e">
        <f t="shared" si="10"/>
        <v>#DIV/0!</v>
      </c>
      <c r="H94" s="386" t="e">
        <f t="shared" si="11"/>
        <v>#DIV/0!</v>
      </c>
      <c r="I94" s="259"/>
      <c r="J94" s="259"/>
      <c r="K94" s="333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</row>
    <row r="95" spans="1:8" ht="15.75" hidden="1">
      <c r="A95" s="8"/>
      <c r="B95" s="296"/>
      <c r="C95" s="296"/>
      <c r="D95" s="408"/>
      <c r="E95" s="296"/>
      <c r="F95" s="408">
        <f t="shared" si="8"/>
        <v>0</v>
      </c>
      <c r="G95" s="296" t="e">
        <f t="shared" si="10"/>
        <v>#DIV/0!</v>
      </c>
      <c r="H95" s="386" t="e">
        <f t="shared" si="11"/>
        <v>#DIV/0!</v>
      </c>
    </row>
    <row r="96" spans="1:8" ht="28.5">
      <c r="A96" s="26" t="s">
        <v>273</v>
      </c>
      <c r="B96" s="296">
        <f>B98+B99+B100+B101+B102+B103+B97+B104+B106+B105+B107</f>
        <v>118382.7</v>
      </c>
      <c r="C96" s="296">
        <f>C98+C99+C100+C101+C102+C107</f>
        <v>284306.60000000003</v>
      </c>
      <c r="D96" s="296">
        <f>D98+D99+D100+D101+D102+D103+D106+D107</f>
        <v>150562.991</v>
      </c>
      <c r="E96" s="296">
        <f>E98+E99+E100+E101+E102+E107</f>
        <v>134500.571</v>
      </c>
      <c r="F96" s="296">
        <f t="shared" si="8"/>
        <v>-16062.420000000013</v>
      </c>
      <c r="G96" s="296">
        <f t="shared" si="10"/>
        <v>89.33176081763678</v>
      </c>
      <c r="H96" s="386">
        <f t="shared" si="11"/>
        <v>113.61505608505296</v>
      </c>
    </row>
    <row r="97" spans="1:8" ht="45" hidden="1">
      <c r="A97" s="8" t="s">
        <v>367</v>
      </c>
      <c r="B97" s="301"/>
      <c r="C97" s="301"/>
      <c r="D97" s="301"/>
      <c r="E97" s="301"/>
      <c r="F97" s="301">
        <f t="shared" si="8"/>
        <v>0</v>
      </c>
      <c r="G97" s="301" t="e">
        <f t="shared" si="10"/>
        <v>#DIV/0!</v>
      </c>
      <c r="H97" s="387" t="e">
        <f t="shared" si="11"/>
        <v>#DIV/0!</v>
      </c>
    </row>
    <row r="98" spans="1:8" ht="45">
      <c r="A98" s="409" t="s">
        <v>135</v>
      </c>
      <c r="B98" s="309">
        <v>91710</v>
      </c>
      <c r="C98" s="309">
        <v>216064.4</v>
      </c>
      <c r="D98" s="301">
        <v>113607.9</v>
      </c>
      <c r="E98" s="301">
        <v>107257.098</v>
      </c>
      <c r="F98" s="301">
        <f t="shared" si="8"/>
        <v>-6350.801999999996</v>
      </c>
      <c r="G98" s="309">
        <f t="shared" si="10"/>
        <v>94.40989403025671</v>
      </c>
      <c r="H98" s="410">
        <f t="shared" si="11"/>
        <v>116.95245665685312</v>
      </c>
    </row>
    <row r="99" spans="1:8" ht="30">
      <c r="A99" s="409" t="s">
        <v>136</v>
      </c>
      <c r="B99" s="309">
        <v>24536.8</v>
      </c>
      <c r="C99" s="309">
        <v>63306.3</v>
      </c>
      <c r="D99" s="301">
        <v>34458.407</v>
      </c>
      <c r="E99" s="301">
        <v>24823.142</v>
      </c>
      <c r="F99" s="301">
        <f t="shared" si="8"/>
        <v>-9635.265</v>
      </c>
      <c r="G99" s="309">
        <f t="shared" si="10"/>
        <v>72.037984808758</v>
      </c>
      <c r="H99" s="410">
        <f t="shared" si="11"/>
        <v>101.1669899905448</v>
      </c>
    </row>
    <row r="100" spans="1:57" s="260" customFormat="1" ht="30">
      <c r="A100" s="409" t="s">
        <v>137</v>
      </c>
      <c r="B100" s="309">
        <v>924.9</v>
      </c>
      <c r="C100" s="309">
        <v>1866.1</v>
      </c>
      <c r="D100" s="301">
        <v>949.369</v>
      </c>
      <c r="E100" s="301">
        <v>908.35</v>
      </c>
      <c r="F100" s="301">
        <f t="shared" si="8"/>
        <v>-41.019000000000005</v>
      </c>
      <c r="G100" s="309">
        <f t="shared" si="10"/>
        <v>95.67934069892739</v>
      </c>
      <c r="H100" s="410">
        <f t="shared" si="11"/>
        <v>98.21061736403936</v>
      </c>
      <c r="I100" s="259"/>
      <c r="J100" s="259"/>
      <c r="K100" s="333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</row>
    <row r="101" spans="1:8" ht="45">
      <c r="A101" s="409" t="s">
        <v>138</v>
      </c>
      <c r="B101" s="309">
        <v>73.6</v>
      </c>
      <c r="C101" s="309">
        <v>223.9</v>
      </c>
      <c r="D101" s="301">
        <v>152.221</v>
      </c>
      <c r="E101" s="301">
        <v>152.221</v>
      </c>
      <c r="F101" s="301">
        <f t="shared" si="8"/>
        <v>0</v>
      </c>
      <c r="G101" s="309">
        <f t="shared" si="10"/>
        <v>100</v>
      </c>
      <c r="H101" s="410">
        <f t="shared" si="11"/>
        <v>206.82201086956522</v>
      </c>
    </row>
    <row r="102" spans="1:8" ht="45">
      <c r="A102" s="8" t="s">
        <v>139</v>
      </c>
      <c r="B102" s="301">
        <v>1134.7</v>
      </c>
      <c r="C102" s="301">
        <v>2808.4</v>
      </c>
      <c r="D102" s="301">
        <v>1367.094</v>
      </c>
      <c r="E102" s="301">
        <v>1342.484</v>
      </c>
      <c r="F102" s="301">
        <f t="shared" si="8"/>
        <v>-24.610000000000127</v>
      </c>
      <c r="G102" s="301">
        <f t="shared" si="10"/>
        <v>98.19983117473998</v>
      </c>
      <c r="H102" s="387">
        <f t="shared" si="11"/>
        <v>118.31180047589672</v>
      </c>
    </row>
    <row r="103" spans="1:57" s="260" customFormat="1" ht="45" hidden="1">
      <c r="A103" s="343" t="s">
        <v>368</v>
      </c>
      <c r="B103" s="301"/>
      <c r="C103" s="301"/>
      <c r="D103" s="301"/>
      <c r="E103" s="301"/>
      <c r="F103" s="301">
        <f t="shared" si="8"/>
        <v>0</v>
      </c>
      <c r="G103" s="301" t="e">
        <f t="shared" si="10"/>
        <v>#DIV/0!</v>
      </c>
      <c r="H103" s="387" t="e">
        <f t="shared" si="11"/>
        <v>#DIV/0!</v>
      </c>
      <c r="I103" s="259"/>
      <c r="J103" s="259"/>
      <c r="K103" s="333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</row>
    <row r="104" spans="1:57" s="260" customFormat="1" ht="30" hidden="1">
      <c r="A104" s="8" t="s">
        <v>369</v>
      </c>
      <c r="B104" s="301"/>
      <c r="C104" s="301"/>
      <c r="D104" s="411"/>
      <c r="E104" s="301"/>
      <c r="F104" s="411">
        <f t="shared" si="8"/>
        <v>0</v>
      </c>
      <c r="G104" s="301" t="e">
        <f t="shared" si="10"/>
        <v>#DIV/0!</v>
      </c>
      <c r="H104" s="387" t="e">
        <f t="shared" si="11"/>
        <v>#DIV/0!</v>
      </c>
      <c r="I104" s="259"/>
      <c r="J104" s="259"/>
      <c r="K104" s="333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</row>
    <row r="105" spans="1:57" s="260" customFormat="1" ht="47.25" hidden="1">
      <c r="A105" s="412" t="s">
        <v>370</v>
      </c>
      <c r="B105" s="301"/>
      <c r="C105" s="301"/>
      <c r="D105" s="395"/>
      <c r="E105" s="301"/>
      <c r="F105" s="395">
        <f aca="true" t="shared" si="12" ref="F105:F136">E105-D105</f>
        <v>0</v>
      </c>
      <c r="G105" s="301" t="e">
        <f t="shared" si="10"/>
        <v>#DIV/0!</v>
      </c>
      <c r="H105" s="387" t="e">
        <f t="shared" si="11"/>
        <v>#DIV/0!</v>
      </c>
      <c r="I105" s="259"/>
      <c r="J105" s="259"/>
      <c r="K105" s="333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</row>
    <row r="106" spans="1:8" ht="45" hidden="1">
      <c r="A106" s="343" t="s">
        <v>371</v>
      </c>
      <c r="B106" s="301"/>
      <c r="C106" s="301"/>
      <c r="D106" s="301"/>
      <c r="E106" s="301"/>
      <c r="F106" s="301">
        <f t="shared" si="12"/>
        <v>0</v>
      </c>
      <c r="G106" s="301" t="e">
        <f t="shared" si="10"/>
        <v>#DIV/0!</v>
      </c>
      <c r="H106" s="387" t="e">
        <f t="shared" si="11"/>
        <v>#DIV/0!</v>
      </c>
    </row>
    <row r="107" spans="1:8" ht="15.75">
      <c r="A107" s="311" t="s">
        <v>293</v>
      </c>
      <c r="B107" s="296">
        <v>2.7</v>
      </c>
      <c r="C107" s="296">
        <v>37.5</v>
      </c>
      <c r="D107" s="296">
        <v>28</v>
      </c>
      <c r="E107" s="296">
        <v>17.276</v>
      </c>
      <c r="F107" s="296">
        <f t="shared" si="12"/>
        <v>-10.724</v>
      </c>
      <c r="G107" s="296">
        <f t="shared" si="10"/>
        <v>61.7</v>
      </c>
      <c r="H107" s="386">
        <f t="shared" si="11"/>
        <v>639.8518518518518</v>
      </c>
    </row>
    <row r="108" spans="1:8" ht="29.25" thickBot="1">
      <c r="A108" s="413" t="s">
        <v>274</v>
      </c>
      <c r="B108" s="414">
        <f>B96+B85</f>
        <v>412878</v>
      </c>
      <c r="C108" s="414">
        <f>C85+C96</f>
        <v>856510.4299999999</v>
      </c>
      <c r="D108" s="414">
        <f>D85+D96</f>
        <v>474357.519</v>
      </c>
      <c r="E108" s="414">
        <f>E85+E96</f>
        <v>428223.096</v>
      </c>
      <c r="F108" s="414">
        <f t="shared" si="12"/>
        <v>-46134.42299999995</v>
      </c>
      <c r="G108" s="414">
        <f t="shared" si="10"/>
        <v>90.2743350422153</v>
      </c>
      <c r="H108" s="415">
        <f t="shared" si="11"/>
        <v>103.71661749960037</v>
      </c>
    </row>
    <row r="109" spans="1:8" ht="15.75">
      <c r="A109" s="342" t="s">
        <v>15</v>
      </c>
      <c r="B109" s="416"/>
      <c r="C109" s="416"/>
      <c r="D109" s="416"/>
      <c r="E109" s="416"/>
      <c r="F109" s="416">
        <f t="shared" si="12"/>
        <v>0</v>
      </c>
      <c r="G109" s="416"/>
      <c r="H109" s="417"/>
    </row>
    <row r="110" spans="1:8" ht="15.75">
      <c r="A110" s="418" t="s">
        <v>372</v>
      </c>
      <c r="B110" s="296">
        <f>B112+B113+B114+B115+B116+B117+B118+B119+B120+B121+B122+B123+B124+B125+B127+B129+B128</f>
        <v>10815.199999999997</v>
      </c>
      <c r="C110" s="296">
        <f>C112+C113+C114+C115+C116+C117+C118+C119+C120+C121+C122+C123+C124+C125+C127+C129+C128+C126</f>
        <v>72047.48</v>
      </c>
      <c r="D110" s="296">
        <f>D112+D113+D114+D115+D116+D117+D118+D119+D120+D121+D122+D123+D124+D125+D127+D129+D128+D126</f>
        <v>41769.9</v>
      </c>
      <c r="E110" s="296">
        <f>E112+E113+E114+E115+E116+E117+E118+E119+E120+E121+E122+E123+E124+E125+E127+E129+E128+E126</f>
        <v>2764.4</v>
      </c>
      <c r="F110" s="296">
        <f t="shared" si="12"/>
        <v>-39005.5</v>
      </c>
      <c r="G110" s="296">
        <f aca="true" t="shared" si="13" ref="G110:G124">E110/D110*100</f>
        <v>6.61816283974824</v>
      </c>
      <c r="H110" s="386">
        <f aca="true" t="shared" si="14" ref="H110:H115">E110/B110*100</f>
        <v>25.56032250906133</v>
      </c>
    </row>
    <row r="111" spans="1:8" ht="15.75" hidden="1">
      <c r="A111" s="8" t="s">
        <v>373</v>
      </c>
      <c r="B111" s="301"/>
      <c r="C111" s="301"/>
      <c r="D111" s="301"/>
      <c r="E111" s="301"/>
      <c r="F111" s="301">
        <f t="shared" si="12"/>
        <v>0</v>
      </c>
      <c r="G111" s="301" t="e">
        <f t="shared" si="13"/>
        <v>#DIV/0!</v>
      </c>
      <c r="H111" s="387" t="e">
        <f t="shared" si="14"/>
        <v>#DIV/0!</v>
      </c>
    </row>
    <row r="112" spans="1:8" ht="15.75">
      <c r="A112" s="300" t="s">
        <v>142</v>
      </c>
      <c r="B112" s="301">
        <v>1215.6</v>
      </c>
      <c r="C112" s="301">
        <v>11157.9</v>
      </c>
      <c r="D112" s="301">
        <v>5937.9</v>
      </c>
      <c r="E112" s="301">
        <v>716.7</v>
      </c>
      <c r="F112" s="301">
        <f t="shared" si="12"/>
        <v>-5221.2</v>
      </c>
      <c r="G112" s="301">
        <f t="shared" si="13"/>
        <v>12.06992371040267</v>
      </c>
      <c r="H112" s="387">
        <f t="shared" si="14"/>
        <v>58.95853899308984</v>
      </c>
    </row>
    <row r="113" spans="1:8" ht="15.75">
      <c r="A113" s="300" t="s">
        <v>143</v>
      </c>
      <c r="B113" s="301">
        <v>1066.3</v>
      </c>
      <c r="C113" s="301">
        <v>7985.9</v>
      </c>
      <c r="D113" s="301">
        <v>6302</v>
      </c>
      <c r="E113" s="301">
        <v>652.4</v>
      </c>
      <c r="F113" s="301">
        <f t="shared" si="12"/>
        <v>-5649.6</v>
      </c>
      <c r="G113" s="301">
        <f t="shared" si="13"/>
        <v>10.352269120913995</v>
      </c>
      <c r="H113" s="387">
        <f t="shared" si="14"/>
        <v>61.18353183906968</v>
      </c>
    </row>
    <row r="114" spans="1:8" ht="15.75">
      <c r="A114" s="300" t="s">
        <v>144</v>
      </c>
      <c r="B114" s="301">
        <v>215.8</v>
      </c>
      <c r="C114" s="301">
        <v>409.2</v>
      </c>
      <c r="D114" s="301">
        <v>379.2</v>
      </c>
      <c r="E114" s="301">
        <v>3.6</v>
      </c>
      <c r="F114" s="301">
        <f t="shared" si="12"/>
        <v>-375.59999999999997</v>
      </c>
      <c r="G114" s="301">
        <f t="shared" si="13"/>
        <v>0.949367088607595</v>
      </c>
      <c r="H114" s="387">
        <f t="shared" si="14"/>
        <v>1.6682113067655238</v>
      </c>
    </row>
    <row r="115" spans="1:8" ht="15.75">
      <c r="A115" s="300" t="s">
        <v>145</v>
      </c>
      <c r="B115" s="301">
        <v>222</v>
      </c>
      <c r="C115" s="301">
        <v>1442.5</v>
      </c>
      <c r="D115" s="301">
        <v>646.5</v>
      </c>
      <c r="E115" s="301">
        <v>21.2</v>
      </c>
      <c r="F115" s="301">
        <f t="shared" si="12"/>
        <v>-625.3</v>
      </c>
      <c r="G115" s="301">
        <f t="shared" si="13"/>
        <v>3.279195668986852</v>
      </c>
      <c r="H115" s="387">
        <f t="shared" si="14"/>
        <v>9.54954954954955</v>
      </c>
    </row>
    <row r="116" spans="1:8" ht="15.75">
      <c r="A116" s="300" t="s">
        <v>374</v>
      </c>
      <c r="B116" s="301"/>
      <c r="C116" s="301">
        <v>35.2</v>
      </c>
      <c r="D116" s="301">
        <v>35.2</v>
      </c>
      <c r="E116" s="301"/>
      <c r="F116" s="301">
        <f t="shared" si="12"/>
        <v>-35.2</v>
      </c>
      <c r="G116" s="301">
        <f t="shared" si="13"/>
        <v>0</v>
      </c>
      <c r="H116" s="387"/>
    </row>
    <row r="117" spans="1:8" ht="15.75">
      <c r="A117" s="300" t="s">
        <v>146</v>
      </c>
      <c r="B117" s="301">
        <v>64.3</v>
      </c>
      <c r="C117" s="301">
        <v>513.5</v>
      </c>
      <c r="D117" s="301">
        <v>513.5</v>
      </c>
      <c r="E117" s="301">
        <v>52</v>
      </c>
      <c r="F117" s="301">
        <f t="shared" si="12"/>
        <v>-461.5</v>
      </c>
      <c r="G117" s="301">
        <f t="shared" si="13"/>
        <v>10.126582278481013</v>
      </c>
      <c r="H117" s="387">
        <f>E117/B117*100</f>
        <v>80.87091757387248</v>
      </c>
    </row>
    <row r="118" spans="1:8" ht="15.75">
      <c r="A118" s="300" t="s">
        <v>163</v>
      </c>
      <c r="B118" s="301">
        <v>1835.5</v>
      </c>
      <c r="C118" s="301">
        <v>19329.2</v>
      </c>
      <c r="D118" s="301">
        <v>9714.9</v>
      </c>
      <c r="E118" s="301">
        <v>316.6</v>
      </c>
      <c r="F118" s="301">
        <f t="shared" si="12"/>
        <v>-9398.3</v>
      </c>
      <c r="G118" s="301">
        <f t="shared" si="13"/>
        <v>3.2589115688272656</v>
      </c>
      <c r="H118" s="387">
        <f>E118/B118*100</f>
        <v>17.248706074639063</v>
      </c>
    </row>
    <row r="119" spans="1:8" ht="15.75">
      <c r="A119" s="303" t="s">
        <v>147</v>
      </c>
      <c r="B119" s="301">
        <v>553.4</v>
      </c>
      <c r="C119" s="301">
        <f>9682.8-6</f>
        <v>9676.8</v>
      </c>
      <c r="D119" s="301">
        <v>5595.1</v>
      </c>
      <c r="E119" s="301">
        <v>568.3</v>
      </c>
      <c r="F119" s="301">
        <f t="shared" si="12"/>
        <v>-5026.8</v>
      </c>
      <c r="G119" s="301">
        <f t="shared" si="13"/>
        <v>10.157101749745312</v>
      </c>
      <c r="H119" s="387">
        <f>E119/B119*100</f>
        <v>102.6924466931695</v>
      </c>
    </row>
    <row r="120" spans="1:8" ht="15.75">
      <c r="A120" s="300" t="s">
        <v>294</v>
      </c>
      <c r="B120" s="301">
        <v>3608.7</v>
      </c>
      <c r="C120" s="301">
        <v>9016.3</v>
      </c>
      <c r="D120" s="301">
        <v>3616.2</v>
      </c>
      <c r="E120" s="301">
        <v>1.2</v>
      </c>
      <c r="F120" s="301">
        <f t="shared" si="12"/>
        <v>-3615</v>
      </c>
      <c r="G120" s="301">
        <f t="shared" si="13"/>
        <v>0.03318400530944085</v>
      </c>
      <c r="H120" s="387">
        <f>E120/B120*100</f>
        <v>0.033252971984371105</v>
      </c>
    </row>
    <row r="121" spans="1:8" ht="15.75">
      <c r="A121" s="300" t="s">
        <v>375</v>
      </c>
      <c r="B121" s="301"/>
      <c r="C121" s="301">
        <v>200</v>
      </c>
      <c r="D121" s="301">
        <v>200</v>
      </c>
      <c r="E121" s="301"/>
      <c r="F121" s="301">
        <f t="shared" si="12"/>
        <v>-200</v>
      </c>
      <c r="G121" s="301">
        <f t="shared" si="13"/>
        <v>0</v>
      </c>
      <c r="H121" s="387"/>
    </row>
    <row r="122" spans="1:8" ht="30">
      <c r="A122" s="300" t="s">
        <v>164</v>
      </c>
      <c r="B122" s="301">
        <v>350.3</v>
      </c>
      <c r="C122" s="301">
        <v>1705.78</v>
      </c>
      <c r="D122" s="301">
        <v>1575.7</v>
      </c>
      <c r="E122" s="301"/>
      <c r="F122" s="301">
        <f t="shared" si="12"/>
        <v>-1575.7</v>
      </c>
      <c r="G122" s="301">
        <f t="shared" si="13"/>
        <v>0</v>
      </c>
      <c r="H122" s="387">
        <f>E122/B122*100</f>
        <v>0</v>
      </c>
    </row>
    <row r="123" spans="1:8" ht="15.75">
      <c r="A123" s="300" t="s">
        <v>275</v>
      </c>
      <c r="B123" s="301">
        <v>332.5</v>
      </c>
      <c r="C123" s="301">
        <v>5276.1</v>
      </c>
      <c r="D123" s="301">
        <v>2914.4</v>
      </c>
      <c r="E123" s="301">
        <v>21.8</v>
      </c>
      <c r="F123" s="301">
        <f t="shared" si="12"/>
        <v>-2892.6</v>
      </c>
      <c r="G123" s="301">
        <f t="shared" si="13"/>
        <v>0.7480098819654131</v>
      </c>
      <c r="H123" s="387">
        <f>E123/B123*100</f>
        <v>6.556390977443609</v>
      </c>
    </row>
    <row r="124" spans="1:8" ht="15.75">
      <c r="A124" s="300" t="s">
        <v>165</v>
      </c>
      <c r="B124" s="301">
        <v>192.5</v>
      </c>
      <c r="C124" s="301">
        <v>965.8</v>
      </c>
      <c r="D124" s="301">
        <v>965.8</v>
      </c>
      <c r="E124" s="301"/>
      <c r="F124" s="301">
        <f t="shared" si="12"/>
        <v>-965.8</v>
      </c>
      <c r="G124" s="301">
        <f t="shared" si="13"/>
        <v>0</v>
      </c>
      <c r="H124" s="387">
        <f>E124/B124*100</f>
        <v>0</v>
      </c>
    </row>
    <row r="125" spans="1:8" ht="15.75">
      <c r="A125" s="300" t="s">
        <v>376</v>
      </c>
      <c r="B125" s="301"/>
      <c r="C125" s="301">
        <v>60</v>
      </c>
      <c r="D125" s="301"/>
      <c r="E125" s="301"/>
      <c r="F125" s="301">
        <f t="shared" si="12"/>
        <v>0</v>
      </c>
      <c r="G125" s="301"/>
      <c r="H125" s="387"/>
    </row>
    <row r="126" spans="1:8" ht="15.75">
      <c r="A126" s="300" t="s">
        <v>377</v>
      </c>
      <c r="B126" s="301"/>
      <c r="C126" s="301">
        <v>99.9</v>
      </c>
      <c r="D126" s="301">
        <v>99.9</v>
      </c>
      <c r="E126" s="301">
        <v>99.9</v>
      </c>
      <c r="F126" s="301">
        <f t="shared" si="12"/>
        <v>0</v>
      </c>
      <c r="G126" s="301">
        <f aca="true" t="shared" si="15" ref="G126:G140">E126/D126*100</f>
        <v>100</v>
      </c>
      <c r="H126" s="387"/>
    </row>
    <row r="127" spans="1:8" ht="30">
      <c r="A127" s="300" t="s">
        <v>378</v>
      </c>
      <c r="B127" s="301">
        <v>300</v>
      </c>
      <c r="C127" s="301">
        <v>110</v>
      </c>
      <c r="D127" s="301">
        <v>110</v>
      </c>
      <c r="E127" s="301">
        <v>110</v>
      </c>
      <c r="F127" s="301">
        <f t="shared" si="12"/>
        <v>0</v>
      </c>
      <c r="G127" s="301">
        <f t="shared" si="15"/>
        <v>100</v>
      </c>
      <c r="H127" s="387">
        <f aca="true" t="shared" si="16" ref="H127:H144">E127/B127*100</f>
        <v>36.666666666666664</v>
      </c>
    </row>
    <row r="128" spans="1:8" ht="15.75">
      <c r="A128" s="300" t="s">
        <v>379</v>
      </c>
      <c r="B128" s="301">
        <v>30</v>
      </c>
      <c r="C128" s="301">
        <v>340</v>
      </c>
      <c r="D128" s="301">
        <v>95</v>
      </c>
      <c r="E128" s="301">
        <v>95</v>
      </c>
      <c r="F128" s="301">
        <f t="shared" si="12"/>
        <v>0</v>
      </c>
      <c r="G128" s="301">
        <f t="shared" si="15"/>
        <v>100</v>
      </c>
      <c r="H128" s="387">
        <f t="shared" si="16"/>
        <v>316.66666666666663</v>
      </c>
    </row>
    <row r="129" spans="1:8" ht="30">
      <c r="A129" s="300" t="s">
        <v>295</v>
      </c>
      <c r="B129" s="301">
        <v>828.3</v>
      </c>
      <c r="C129" s="301">
        <v>3723.4</v>
      </c>
      <c r="D129" s="301">
        <v>3068.6</v>
      </c>
      <c r="E129" s="301">
        <v>105.7</v>
      </c>
      <c r="F129" s="301">
        <f t="shared" si="12"/>
        <v>-2962.9</v>
      </c>
      <c r="G129" s="301">
        <f t="shared" si="15"/>
        <v>3.444567555236916</v>
      </c>
      <c r="H129" s="387">
        <f t="shared" si="16"/>
        <v>12.761076904503199</v>
      </c>
    </row>
    <row r="130" spans="1:8" ht="15.75" hidden="1">
      <c r="A130" s="8" t="s">
        <v>276</v>
      </c>
      <c r="B130" s="296"/>
      <c r="C130" s="296"/>
      <c r="D130" s="302"/>
      <c r="E130" s="419"/>
      <c r="F130" s="302">
        <f t="shared" si="12"/>
        <v>0</v>
      </c>
      <c r="G130" s="296" t="e">
        <f t="shared" si="15"/>
        <v>#DIV/0!</v>
      </c>
      <c r="H130" s="386" t="e">
        <f t="shared" si="16"/>
        <v>#DIV/0!</v>
      </c>
    </row>
    <row r="131" spans="1:8" ht="45" hidden="1">
      <c r="A131" s="337" t="s">
        <v>380</v>
      </c>
      <c r="B131" s="307"/>
      <c r="C131" s="307"/>
      <c r="D131" s="307"/>
      <c r="E131" s="420"/>
      <c r="F131" s="307">
        <f t="shared" si="12"/>
        <v>0</v>
      </c>
      <c r="G131" s="307" t="e">
        <f t="shared" si="15"/>
        <v>#DIV/0!</v>
      </c>
      <c r="H131" s="394" t="e">
        <f t="shared" si="16"/>
        <v>#DIV/0!</v>
      </c>
    </row>
    <row r="132" spans="1:8" ht="30" hidden="1">
      <c r="A132" s="303" t="s">
        <v>296</v>
      </c>
      <c r="B132" s="302"/>
      <c r="C132" s="302"/>
      <c r="D132" s="302"/>
      <c r="E132" s="419"/>
      <c r="F132" s="302">
        <f t="shared" si="12"/>
        <v>0</v>
      </c>
      <c r="G132" s="302" t="e">
        <f t="shared" si="15"/>
        <v>#DIV/0!</v>
      </c>
      <c r="H132" s="390" t="e">
        <f t="shared" si="16"/>
        <v>#DIV/0!</v>
      </c>
    </row>
    <row r="133" spans="1:8" ht="30" hidden="1">
      <c r="A133" s="337" t="s">
        <v>381</v>
      </c>
      <c r="B133" s="296"/>
      <c r="C133" s="296"/>
      <c r="D133" s="296"/>
      <c r="E133" s="408"/>
      <c r="F133" s="296">
        <f t="shared" si="12"/>
        <v>0</v>
      </c>
      <c r="G133" s="296" t="e">
        <f t="shared" si="15"/>
        <v>#DIV/0!</v>
      </c>
      <c r="H133" s="386" t="e">
        <f t="shared" si="16"/>
        <v>#DIV/0!</v>
      </c>
    </row>
    <row r="134" spans="1:8" ht="15.75">
      <c r="A134" s="299" t="s">
        <v>140</v>
      </c>
      <c r="B134" s="296">
        <v>562.8</v>
      </c>
      <c r="C134" s="296">
        <v>3034.3</v>
      </c>
      <c r="D134" s="296">
        <v>1909.9</v>
      </c>
      <c r="E134" s="296">
        <v>748.7</v>
      </c>
      <c r="F134" s="296">
        <f t="shared" si="12"/>
        <v>-1161.2</v>
      </c>
      <c r="G134" s="296">
        <f t="shared" si="15"/>
        <v>39.20100528823499</v>
      </c>
      <c r="H134" s="386">
        <f t="shared" si="16"/>
        <v>133.03127221037673</v>
      </c>
    </row>
    <row r="135" spans="1:8" ht="15.75">
      <c r="A135" s="299" t="s">
        <v>49</v>
      </c>
      <c r="B135" s="296">
        <f>B136+B137</f>
        <v>416.3</v>
      </c>
      <c r="C135" s="296">
        <f>C136+C137</f>
        <v>3340.17</v>
      </c>
      <c r="D135" s="296">
        <f>D136+D137</f>
        <v>1610.9</v>
      </c>
      <c r="E135" s="296">
        <f>E136+E137</f>
        <v>69.558</v>
      </c>
      <c r="F135" s="296">
        <f t="shared" si="12"/>
        <v>-1541.342</v>
      </c>
      <c r="G135" s="296">
        <f t="shared" si="15"/>
        <v>4.31795890495996</v>
      </c>
      <c r="H135" s="386">
        <f t="shared" si="16"/>
        <v>16.70862358875811</v>
      </c>
    </row>
    <row r="136" spans="1:8" ht="30">
      <c r="A136" s="300" t="s">
        <v>253</v>
      </c>
      <c r="B136" s="301">
        <v>212</v>
      </c>
      <c r="C136" s="301">
        <v>3270.17</v>
      </c>
      <c r="D136" s="301">
        <v>1540.9</v>
      </c>
      <c r="E136" s="301">
        <v>69.558</v>
      </c>
      <c r="F136" s="301">
        <f t="shared" si="12"/>
        <v>-1471.342</v>
      </c>
      <c r="G136" s="301">
        <f t="shared" si="15"/>
        <v>4.514115127522876</v>
      </c>
      <c r="H136" s="387">
        <f t="shared" si="16"/>
        <v>32.81037735849057</v>
      </c>
    </row>
    <row r="137" spans="1:8" ht="30">
      <c r="A137" s="300" t="s">
        <v>166</v>
      </c>
      <c r="B137" s="301">
        <v>204.3</v>
      </c>
      <c r="C137" s="301">
        <v>70</v>
      </c>
      <c r="D137" s="301">
        <v>70</v>
      </c>
      <c r="E137" s="301"/>
      <c r="F137" s="301">
        <f aca="true" t="shared" si="17" ref="F137:F168">E137-D137</f>
        <v>-70</v>
      </c>
      <c r="G137" s="301">
        <f t="shared" si="15"/>
        <v>0</v>
      </c>
      <c r="H137" s="387">
        <f t="shared" si="16"/>
        <v>0</v>
      </c>
    </row>
    <row r="138" spans="1:8" ht="15.75">
      <c r="A138" s="26" t="s">
        <v>141</v>
      </c>
      <c r="B138" s="307">
        <f>B139+B140+B141+B142+B143+B144+B145+B146</f>
        <v>15669.500000000002</v>
      </c>
      <c r="C138" s="307">
        <f>C139+C140+C141+C142+C143+C144+C145+C146</f>
        <v>35136</v>
      </c>
      <c r="D138" s="307">
        <f>D139+D140+D141+D142+D143+D144+D145+D146</f>
        <v>15833.65</v>
      </c>
      <c r="E138" s="307">
        <f>E139+E140+E141+E142+E143+E144+E145+E146</f>
        <v>16626.378</v>
      </c>
      <c r="F138" s="307">
        <f t="shared" si="17"/>
        <v>792.728000000001</v>
      </c>
      <c r="G138" s="307">
        <f t="shared" si="15"/>
        <v>105.00660302583422</v>
      </c>
      <c r="H138" s="394">
        <f t="shared" si="16"/>
        <v>106.10662752480933</v>
      </c>
    </row>
    <row r="139" spans="1:8" ht="15.75">
      <c r="A139" s="8" t="s">
        <v>252</v>
      </c>
      <c r="B139" s="301">
        <v>583.5</v>
      </c>
      <c r="C139" s="301">
        <v>993.1</v>
      </c>
      <c r="D139" s="301">
        <v>496.55</v>
      </c>
      <c r="E139" s="301">
        <v>463.978</v>
      </c>
      <c r="F139" s="301">
        <f t="shared" si="17"/>
        <v>-32.572</v>
      </c>
      <c r="G139" s="301">
        <f t="shared" si="15"/>
        <v>93.44033833450811</v>
      </c>
      <c r="H139" s="387">
        <f t="shared" si="16"/>
        <v>79.51636675235648</v>
      </c>
    </row>
    <row r="140" spans="1:8" ht="15.75">
      <c r="A140" s="8" t="s">
        <v>142</v>
      </c>
      <c r="B140" s="301">
        <v>11878.4</v>
      </c>
      <c r="C140" s="301">
        <v>30332.7</v>
      </c>
      <c r="D140" s="301">
        <v>14807.4</v>
      </c>
      <c r="E140" s="301">
        <v>12200.5</v>
      </c>
      <c r="F140" s="301">
        <f t="shared" si="17"/>
        <v>-2606.8999999999996</v>
      </c>
      <c r="G140" s="301">
        <f t="shared" si="15"/>
        <v>82.39461350405878</v>
      </c>
      <c r="H140" s="387">
        <f t="shared" si="16"/>
        <v>102.71164466594828</v>
      </c>
    </row>
    <row r="141" spans="1:8" ht="15.75">
      <c r="A141" s="8" t="s">
        <v>143</v>
      </c>
      <c r="B141" s="301">
        <v>2352.5</v>
      </c>
      <c r="C141" s="301">
        <v>1590.2</v>
      </c>
      <c r="D141" s="301"/>
      <c r="E141" s="301">
        <v>2987.8</v>
      </c>
      <c r="F141" s="301">
        <f t="shared" si="17"/>
        <v>2987.8</v>
      </c>
      <c r="G141" s="301"/>
      <c r="H141" s="387">
        <f t="shared" si="16"/>
        <v>127.00531349628056</v>
      </c>
    </row>
    <row r="142" spans="1:8" ht="15.75">
      <c r="A142" s="8" t="s">
        <v>144</v>
      </c>
      <c r="B142" s="301">
        <v>34</v>
      </c>
      <c r="C142" s="301">
        <v>91.2</v>
      </c>
      <c r="D142" s="301"/>
      <c r="E142" s="301">
        <v>34.5</v>
      </c>
      <c r="F142" s="301">
        <f t="shared" si="17"/>
        <v>34.5</v>
      </c>
      <c r="G142" s="301"/>
      <c r="H142" s="387">
        <f t="shared" si="16"/>
        <v>101.47058823529412</v>
      </c>
    </row>
    <row r="143" spans="1:8" ht="15.75">
      <c r="A143" s="8" t="s">
        <v>145</v>
      </c>
      <c r="B143" s="301">
        <v>561.7</v>
      </c>
      <c r="C143" s="301">
        <v>909.8</v>
      </c>
      <c r="D143" s="301">
        <v>529.7</v>
      </c>
      <c r="E143" s="301">
        <v>703.7</v>
      </c>
      <c r="F143" s="301">
        <f t="shared" si="17"/>
        <v>174</v>
      </c>
      <c r="G143" s="301">
        <f>E143/D143*100</f>
        <v>132.84878232962055</v>
      </c>
      <c r="H143" s="387">
        <f t="shared" si="16"/>
        <v>125.28039878938935</v>
      </c>
    </row>
    <row r="144" spans="1:8" ht="15.75">
      <c r="A144" s="8" t="s">
        <v>146</v>
      </c>
      <c r="B144" s="301">
        <v>2.2</v>
      </c>
      <c r="C144" s="301">
        <v>8.4</v>
      </c>
      <c r="D144" s="301"/>
      <c r="E144" s="301">
        <v>7.7</v>
      </c>
      <c r="F144" s="301">
        <f t="shared" si="17"/>
        <v>7.7</v>
      </c>
      <c r="G144" s="301"/>
      <c r="H144" s="387">
        <f t="shared" si="16"/>
        <v>350</v>
      </c>
    </row>
    <row r="145" spans="1:8" ht="15.75">
      <c r="A145" s="8" t="s">
        <v>147</v>
      </c>
      <c r="B145" s="301"/>
      <c r="C145" s="301">
        <v>6</v>
      </c>
      <c r="D145" s="301"/>
      <c r="E145" s="301">
        <v>6</v>
      </c>
      <c r="F145" s="301">
        <f t="shared" si="17"/>
        <v>6</v>
      </c>
      <c r="G145" s="301"/>
      <c r="H145" s="387"/>
    </row>
    <row r="146" spans="1:8" ht="15.75">
      <c r="A146" s="8" t="s">
        <v>167</v>
      </c>
      <c r="B146" s="301">
        <v>257.2</v>
      </c>
      <c r="C146" s="301">
        <v>1204.6</v>
      </c>
      <c r="D146" s="301"/>
      <c r="E146" s="301">
        <v>222.2</v>
      </c>
      <c r="F146" s="301">
        <f t="shared" si="17"/>
        <v>222.2</v>
      </c>
      <c r="G146" s="301"/>
      <c r="H146" s="387">
        <f>E146/B146*100</f>
        <v>86.3919129082426</v>
      </c>
    </row>
    <row r="147" spans="1:8" ht="28.5">
      <c r="A147" s="310" t="s">
        <v>297</v>
      </c>
      <c r="B147" s="307">
        <f>B148+B150+B152+B151+B155</f>
        <v>4584.6</v>
      </c>
      <c r="C147" s="307">
        <f>C148+C150+C152+C151+C155+C153</f>
        <v>24241.082000000002</v>
      </c>
      <c r="D147" s="307">
        <f>D148+D150+D152+D151+D155</f>
        <v>17353.982</v>
      </c>
      <c r="E147" s="307">
        <f>E148+E150+E152+E151+E155</f>
        <v>9646.2</v>
      </c>
      <c r="F147" s="307">
        <f t="shared" si="17"/>
        <v>-7707.781999999999</v>
      </c>
      <c r="G147" s="307">
        <f aca="true" t="shared" si="18" ref="G147:G152">E147/D147*100</f>
        <v>55.58493722074853</v>
      </c>
      <c r="H147" s="394" t="s">
        <v>66</v>
      </c>
    </row>
    <row r="148" spans="1:8" ht="15.75">
      <c r="A148" s="303" t="s">
        <v>382</v>
      </c>
      <c r="B148" s="301">
        <v>136</v>
      </c>
      <c r="C148" s="301">
        <v>300</v>
      </c>
      <c r="D148" s="301">
        <v>200</v>
      </c>
      <c r="E148" s="301">
        <v>131.4</v>
      </c>
      <c r="F148" s="301">
        <f t="shared" si="17"/>
        <v>-68.6</v>
      </c>
      <c r="G148" s="301">
        <f t="shared" si="18"/>
        <v>65.7</v>
      </c>
      <c r="H148" s="387">
        <f>E148/B148*100</f>
        <v>96.61764705882354</v>
      </c>
    </row>
    <row r="149" spans="1:8" ht="15.75" hidden="1">
      <c r="A149" s="303" t="s">
        <v>383</v>
      </c>
      <c r="B149" s="301"/>
      <c r="C149" s="301"/>
      <c r="D149" s="301"/>
      <c r="E149" s="395"/>
      <c r="F149" s="301">
        <f t="shared" si="17"/>
        <v>0</v>
      </c>
      <c r="G149" s="301" t="e">
        <f t="shared" si="18"/>
        <v>#DIV/0!</v>
      </c>
      <c r="H149" s="387" t="e">
        <f>E149/B149*100</f>
        <v>#DIV/0!</v>
      </c>
    </row>
    <row r="150" spans="1:8" ht="30" hidden="1">
      <c r="A150" s="303" t="s">
        <v>384</v>
      </c>
      <c r="B150" s="301"/>
      <c r="C150" s="301"/>
      <c r="D150" s="301"/>
      <c r="E150" s="395"/>
      <c r="F150" s="301">
        <f t="shared" si="17"/>
        <v>0</v>
      </c>
      <c r="G150" s="301" t="e">
        <f t="shared" si="18"/>
        <v>#DIV/0!</v>
      </c>
      <c r="H150" s="387" t="e">
        <f>E150/B150*100</f>
        <v>#DIV/0!</v>
      </c>
    </row>
    <row r="151" spans="1:8" ht="15.75">
      <c r="A151" s="303" t="s">
        <v>298</v>
      </c>
      <c r="B151" s="301"/>
      <c r="C151" s="301">
        <v>2.982</v>
      </c>
      <c r="D151" s="301">
        <v>2.982</v>
      </c>
      <c r="E151" s="301"/>
      <c r="F151" s="301">
        <f t="shared" si="17"/>
        <v>-2.982</v>
      </c>
      <c r="G151" s="301">
        <f t="shared" si="18"/>
        <v>0</v>
      </c>
      <c r="H151" s="387"/>
    </row>
    <row r="152" spans="1:8" ht="30">
      <c r="A152" s="306" t="s">
        <v>254</v>
      </c>
      <c r="B152" s="301">
        <v>4448.6</v>
      </c>
      <c r="C152" s="301">
        <f>13538+1926.2</f>
        <v>15464.2</v>
      </c>
      <c r="D152" s="302">
        <v>8827.1</v>
      </c>
      <c r="E152" s="302">
        <v>1190.9</v>
      </c>
      <c r="F152" s="302">
        <f t="shared" si="17"/>
        <v>-7636.200000000001</v>
      </c>
      <c r="G152" s="301">
        <f t="shared" si="18"/>
        <v>13.491407143909099</v>
      </c>
      <c r="H152" s="387">
        <f>E152/B152*100</f>
        <v>26.770219844445442</v>
      </c>
    </row>
    <row r="153" spans="1:8" ht="15.75">
      <c r="A153" s="8" t="s">
        <v>385</v>
      </c>
      <c r="B153" s="301"/>
      <c r="C153" s="301">
        <v>150</v>
      </c>
      <c r="D153" s="301"/>
      <c r="E153" s="301"/>
      <c r="F153" s="301">
        <f t="shared" si="17"/>
        <v>0</v>
      </c>
      <c r="G153" s="301"/>
      <c r="H153" s="387"/>
    </row>
    <row r="154" spans="1:8" ht="30" hidden="1">
      <c r="A154" s="8" t="s">
        <v>386</v>
      </c>
      <c r="B154" s="301"/>
      <c r="C154" s="301"/>
      <c r="D154" s="301"/>
      <c r="E154" s="301"/>
      <c r="F154" s="301">
        <f t="shared" si="17"/>
        <v>0</v>
      </c>
      <c r="G154" s="301" t="e">
        <f aca="true" t="shared" si="19" ref="G154:G169">E154/D154*100</f>
        <v>#DIV/0!</v>
      </c>
      <c r="H154" s="387"/>
    </row>
    <row r="155" spans="1:8" ht="30">
      <c r="A155" s="8" t="s">
        <v>387</v>
      </c>
      <c r="B155" s="301"/>
      <c r="C155" s="301">
        <v>8323.9</v>
      </c>
      <c r="D155" s="301">
        <v>8323.9</v>
      </c>
      <c r="E155" s="301">
        <v>8323.9</v>
      </c>
      <c r="F155" s="301">
        <f t="shared" si="17"/>
        <v>0</v>
      </c>
      <c r="G155" s="301">
        <f t="shared" si="19"/>
        <v>100</v>
      </c>
      <c r="H155" s="387"/>
    </row>
    <row r="156" spans="1:8" ht="28.5">
      <c r="A156" s="26" t="s">
        <v>273</v>
      </c>
      <c r="B156" s="296">
        <f>B157+B158+B162</f>
        <v>53.9</v>
      </c>
      <c r="C156" s="296">
        <f>C157+C162</f>
        <v>210.391</v>
      </c>
      <c r="D156" s="296">
        <f>D157+D158</f>
        <v>83.4</v>
      </c>
      <c r="E156" s="296">
        <f>E158+E160+E161+E162+E157</f>
        <v>74.5</v>
      </c>
      <c r="F156" s="296">
        <f t="shared" si="17"/>
        <v>-8.900000000000006</v>
      </c>
      <c r="G156" s="296">
        <f t="shared" si="19"/>
        <v>89.32853717026377</v>
      </c>
      <c r="H156" s="386">
        <f aca="true" t="shared" si="20" ref="H156:H185">E156/B156*100</f>
        <v>138.21892393320965</v>
      </c>
    </row>
    <row r="157" spans="1:8" ht="30">
      <c r="A157" s="421" t="s">
        <v>255</v>
      </c>
      <c r="B157" s="302">
        <v>53.9</v>
      </c>
      <c r="C157" s="302">
        <f>207+3.391</f>
        <v>210.391</v>
      </c>
      <c r="D157" s="301">
        <v>83.4</v>
      </c>
      <c r="E157" s="302">
        <v>74.5</v>
      </c>
      <c r="F157" s="301">
        <f t="shared" si="17"/>
        <v>-8.900000000000006</v>
      </c>
      <c r="G157" s="302">
        <f t="shared" si="19"/>
        <v>89.32853717026377</v>
      </c>
      <c r="H157" s="390">
        <f t="shared" si="20"/>
        <v>138.21892393320965</v>
      </c>
    </row>
    <row r="158" spans="1:8" ht="45" hidden="1">
      <c r="A158" s="303" t="s">
        <v>388</v>
      </c>
      <c r="B158" s="309"/>
      <c r="C158" s="309"/>
      <c r="D158" s="301"/>
      <c r="E158" s="301"/>
      <c r="F158" s="301">
        <f t="shared" si="17"/>
        <v>0</v>
      </c>
      <c r="G158" s="309" t="e">
        <f t="shared" si="19"/>
        <v>#DIV/0!</v>
      </c>
      <c r="H158" s="410" t="e">
        <f t="shared" si="20"/>
        <v>#DIV/0!</v>
      </c>
    </row>
    <row r="159" spans="1:8" ht="30" hidden="1">
      <c r="A159" s="306" t="s">
        <v>389</v>
      </c>
      <c r="B159" s="301"/>
      <c r="C159" s="301"/>
      <c r="D159" s="301"/>
      <c r="E159" s="301"/>
      <c r="F159" s="301">
        <f t="shared" si="17"/>
        <v>0</v>
      </c>
      <c r="G159" s="301" t="e">
        <f t="shared" si="19"/>
        <v>#DIV/0!</v>
      </c>
      <c r="H159" s="387" t="e">
        <f t="shared" si="20"/>
        <v>#DIV/0!</v>
      </c>
    </row>
    <row r="160" spans="1:8" ht="30" hidden="1">
      <c r="A160" s="306" t="s">
        <v>390</v>
      </c>
      <c r="B160" s="309"/>
      <c r="C160" s="309"/>
      <c r="D160" s="301"/>
      <c r="E160" s="301"/>
      <c r="F160" s="301">
        <f t="shared" si="17"/>
        <v>0</v>
      </c>
      <c r="G160" s="309" t="e">
        <f t="shared" si="19"/>
        <v>#DIV/0!</v>
      </c>
      <c r="H160" s="410" t="e">
        <f t="shared" si="20"/>
        <v>#DIV/0!</v>
      </c>
    </row>
    <row r="161" spans="1:8" ht="30" hidden="1">
      <c r="A161" s="306" t="s">
        <v>391</v>
      </c>
      <c r="B161" s="301"/>
      <c r="C161" s="301"/>
      <c r="D161" s="301"/>
      <c r="E161" s="301"/>
      <c r="F161" s="301">
        <f t="shared" si="17"/>
        <v>0</v>
      </c>
      <c r="G161" s="301" t="e">
        <f t="shared" si="19"/>
        <v>#DIV/0!</v>
      </c>
      <c r="H161" s="387" t="e">
        <f t="shared" si="20"/>
        <v>#DIV/0!</v>
      </c>
    </row>
    <row r="162" spans="1:8" ht="15.75" hidden="1">
      <c r="A162" s="306" t="s">
        <v>299</v>
      </c>
      <c r="B162" s="301"/>
      <c r="C162" s="301"/>
      <c r="D162" s="301"/>
      <c r="E162" s="301"/>
      <c r="F162" s="301">
        <f t="shared" si="17"/>
        <v>0</v>
      </c>
      <c r="G162" s="301" t="e">
        <f t="shared" si="19"/>
        <v>#DIV/0!</v>
      </c>
      <c r="H162" s="387" t="e">
        <f t="shared" si="20"/>
        <v>#DIV/0!</v>
      </c>
    </row>
    <row r="163" spans="1:8" ht="16.5" thickBot="1">
      <c r="A163" s="422" t="s">
        <v>256</v>
      </c>
      <c r="B163" s="423">
        <f>B110+B134+B135+B138+B156+B147</f>
        <v>32102.299999999996</v>
      </c>
      <c r="C163" s="423">
        <f>C110+C134+C135+C138+C147+C156</f>
        <v>138009.423</v>
      </c>
      <c r="D163" s="423">
        <f>D110+D134+D135+D138+D156+D147</f>
        <v>78561.732</v>
      </c>
      <c r="E163" s="296">
        <f>E110+E134+E135+E138+E156+E147</f>
        <v>29929.736</v>
      </c>
      <c r="F163" s="423">
        <f t="shared" si="17"/>
        <v>-48631.996</v>
      </c>
      <c r="G163" s="423">
        <f t="shared" si="19"/>
        <v>38.09709286959203</v>
      </c>
      <c r="H163" s="424">
        <f t="shared" si="20"/>
        <v>93.2323727583382</v>
      </c>
    </row>
    <row r="164" spans="1:8" ht="29.25" thickBot="1">
      <c r="A164" s="425" t="s">
        <v>257</v>
      </c>
      <c r="B164" s="426">
        <f>B108+B163</f>
        <v>444980.3</v>
      </c>
      <c r="C164" s="426">
        <f>C108+C163</f>
        <v>994519.8529999999</v>
      </c>
      <c r="D164" s="426">
        <f>D108+D163</f>
        <v>552919.2509999999</v>
      </c>
      <c r="E164" s="426">
        <f>E108+E163</f>
        <v>458152.832</v>
      </c>
      <c r="F164" s="426">
        <f t="shared" si="17"/>
        <v>-94766.41899999994</v>
      </c>
      <c r="G164" s="426">
        <f t="shared" si="19"/>
        <v>82.86071269383241</v>
      </c>
      <c r="H164" s="427">
        <f t="shared" si="20"/>
        <v>102.96025059985803</v>
      </c>
    </row>
    <row r="165" spans="1:8" ht="15.75">
      <c r="A165" s="428" t="s">
        <v>148</v>
      </c>
      <c r="B165" s="429">
        <f>B166+B167+B168+B169</f>
        <v>269735.2</v>
      </c>
      <c r="C165" s="429">
        <f>C166+C167+C168+C169</f>
        <v>477922.014</v>
      </c>
      <c r="D165" s="429">
        <f>D166+D167+D168+D169</f>
        <v>272867.82899999997</v>
      </c>
      <c r="E165" s="429">
        <f>E166+E167+E168+E169</f>
        <v>261970.468</v>
      </c>
      <c r="F165" s="429">
        <f t="shared" si="17"/>
        <v>-10897.360999999975</v>
      </c>
      <c r="G165" s="429">
        <f t="shared" si="19"/>
        <v>96.00635918131633</v>
      </c>
      <c r="H165" s="430">
        <f t="shared" si="20"/>
        <v>97.12135012412172</v>
      </c>
    </row>
    <row r="166" spans="1:8" ht="15.75">
      <c r="A166" s="312" t="s">
        <v>149</v>
      </c>
      <c r="B166" s="301">
        <v>217913.7</v>
      </c>
      <c r="C166" s="301">
        <f>389301.903+15561.7+5508.4</f>
        <v>410372.003</v>
      </c>
      <c r="D166" s="301">
        <f>217040.177+12700</f>
        <v>229740.177</v>
      </c>
      <c r="E166" s="301">
        <f>213957.668+12701.2</f>
        <v>226658.86800000002</v>
      </c>
      <c r="F166" s="301">
        <f t="shared" si="17"/>
        <v>-3081.3089999999793</v>
      </c>
      <c r="G166" s="301">
        <f t="shared" si="19"/>
        <v>98.65878531119962</v>
      </c>
      <c r="H166" s="387">
        <f t="shared" si="20"/>
        <v>104.01313363960136</v>
      </c>
    </row>
    <row r="167" spans="1:8" ht="15.75">
      <c r="A167" s="312" t="s">
        <v>150</v>
      </c>
      <c r="B167" s="301">
        <v>2010.2</v>
      </c>
      <c r="C167" s="301">
        <f>3577.227+317.5</f>
        <v>3894.727</v>
      </c>
      <c r="D167" s="301">
        <v>1864.111</v>
      </c>
      <c r="E167" s="301">
        <v>1315.65</v>
      </c>
      <c r="F167" s="301">
        <f t="shared" si="17"/>
        <v>-548.461</v>
      </c>
      <c r="G167" s="301">
        <f t="shared" si="19"/>
        <v>70.57787867782551</v>
      </c>
      <c r="H167" s="387">
        <f t="shared" si="20"/>
        <v>65.44871157098797</v>
      </c>
    </row>
    <row r="168" spans="1:8" ht="15.75">
      <c r="A168" s="312" t="s">
        <v>151</v>
      </c>
      <c r="B168" s="301">
        <v>9488.6</v>
      </c>
      <c r="C168" s="301">
        <v>17139.1</v>
      </c>
      <c r="D168" s="301">
        <v>8920.995</v>
      </c>
      <c r="E168" s="301">
        <v>6557.609</v>
      </c>
      <c r="F168" s="301">
        <f t="shared" si="17"/>
        <v>-2363.3860000000004</v>
      </c>
      <c r="G168" s="301">
        <f t="shared" si="19"/>
        <v>73.50759640600629</v>
      </c>
      <c r="H168" s="387">
        <f t="shared" si="20"/>
        <v>69.11039563265392</v>
      </c>
    </row>
    <row r="169" spans="1:8" ht="16.5" thickBot="1">
      <c r="A169" s="431" t="s">
        <v>152</v>
      </c>
      <c r="B169" s="432">
        <v>40322.7</v>
      </c>
      <c r="C169" s="432">
        <f>45532.384+983.8</f>
        <v>46516.184</v>
      </c>
      <c r="D169" s="432">
        <v>32342.546</v>
      </c>
      <c r="E169" s="432">
        <v>27438.341</v>
      </c>
      <c r="F169" s="432">
        <f>E169-D169</f>
        <v>-4904.204999999998</v>
      </c>
      <c r="G169" s="432">
        <f t="shared" si="19"/>
        <v>84.83667612314751</v>
      </c>
      <c r="H169" s="433">
        <f t="shared" si="20"/>
        <v>68.0468842612226</v>
      </c>
    </row>
    <row r="170" spans="1:8" ht="18.75" hidden="1">
      <c r="A170" s="573" t="s">
        <v>392</v>
      </c>
      <c r="B170" s="573"/>
      <c r="C170" s="573"/>
      <c r="D170" s="573"/>
      <c r="E170" s="434"/>
      <c r="F170" s="435"/>
      <c r="G170" s="435"/>
      <c r="H170" s="386" t="e">
        <f t="shared" si="20"/>
        <v>#DIV/0!</v>
      </c>
    </row>
    <row r="171" spans="1:8" ht="18.75" hidden="1">
      <c r="A171" s="436" t="s">
        <v>393</v>
      </c>
      <c r="B171" s="437"/>
      <c r="C171" s="437"/>
      <c r="D171" s="437">
        <v>-1575.8</v>
      </c>
      <c r="E171" s="434"/>
      <c r="F171" s="435"/>
      <c r="G171" s="435"/>
      <c r="H171" s="386" t="e">
        <f t="shared" si="20"/>
        <v>#DIV/0!</v>
      </c>
    </row>
    <row r="172" spans="1:8" ht="18.75" hidden="1">
      <c r="A172" s="436" t="s">
        <v>13</v>
      </c>
      <c r="B172" s="438"/>
      <c r="C172" s="438"/>
      <c r="D172" s="439">
        <v>428.2</v>
      </c>
      <c r="E172" s="440"/>
      <c r="F172" s="441"/>
      <c r="G172" s="441"/>
      <c r="H172" s="386" t="e">
        <f t="shared" si="20"/>
        <v>#DIV/0!</v>
      </c>
    </row>
    <row r="173" spans="1:8" ht="18.75" hidden="1">
      <c r="A173" s="436" t="s">
        <v>393</v>
      </c>
      <c r="B173" s="442"/>
      <c r="C173" s="442"/>
      <c r="D173" s="443">
        <v>428.2</v>
      </c>
      <c r="E173" s="99"/>
      <c r="F173" s="444"/>
      <c r="G173" s="444"/>
      <c r="H173" s="386" t="e">
        <f t="shared" si="20"/>
        <v>#DIV/0!</v>
      </c>
    </row>
    <row r="174" spans="1:8" ht="18.75" hidden="1">
      <c r="A174" s="445" t="s">
        <v>394</v>
      </c>
      <c r="B174" s="446"/>
      <c r="C174" s="446"/>
      <c r="D174" s="447">
        <v>2003.9</v>
      </c>
      <c r="E174" s="447"/>
      <c r="F174" s="448"/>
      <c r="G174" s="448"/>
      <c r="H174" s="386" t="e">
        <f t="shared" si="20"/>
        <v>#DIV/0!</v>
      </c>
    </row>
    <row r="175" spans="1:8" ht="18.75" hidden="1">
      <c r="A175" s="449" t="s">
        <v>395</v>
      </c>
      <c r="B175" s="450"/>
      <c r="C175" s="450"/>
      <c r="D175" s="451">
        <v>2503.9</v>
      </c>
      <c r="E175" s="451"/>
      <c r="F175" s="452"/>
      <c r="G175" s="452"/>
      <c r="H175" s="386" t="e">
        <f t="shared" si="20"/>
        <v>#DIV/0!</v>
      </c>
    </row>
    <row r="176" spans="1:8" ht="18.75" hidden="1">
      <c r="A176" s="449" t="s">
        <v>396</v>
      </c>
      <c r="B176" s="450"/>
      <c r="C176" s="450"/>
      <c r="D176" s="451">
        <v>500</v>
      </c>
      <c r="E176" s="451"/>
      <c r="F176" s="452"/>
      <c r="G176" s="452"/>
      <c r="H176" s="386" t="e">
        <f t="shared" si="20"/>
        <v>#DIV/0!</v>
      </c>
    </row>
    <row r="177" spans="1:8" ht="18.75" hidden="1">
      <c r="A177" s="445" t="s">
        <v>397</v>
      </c>
      <c r="B177" s="446"/>
      <c r="C177" s="446"/>
      <c r="D177" s="447"/>
      <c r="E177" s="446"/>
      <c r="F177" s="453"/>
      <c r="G177" s="453"/>
      <c r="H177" s="386" t="e">
        <f t="shared" si="20"/>
        <v>#DIV/0!</v>
      </c>
    </row>
    <row r="178" spans="1:8" ht="37.5" hidden="1">
      <c r="A178" s="445" t="s">
        <v>398</v>
      </c>
      <c r="B178" s="454"/>
      <c r="C178" s="454"/>
      <c r="D178" s="447"/>
      <c r="E178" s="446"/>
      <c r="F178" s="453"/>
      <c r="G178" s="453"/>
      <c r="H178" s="386" t="e">
        <f t="shared" si="20"/>
        <v>#DIV/0!</v>
      </c>
    </row>
    <row r="179" spans="1:8" ht="18.75" hidden="1">
      <c r="A179" s="445" t="s">
        <v>399</v>
      </c>
      <c r="B179" s="454"/>
      <c r="C179" s="454"/>
      <c r="D179" s="455">
        <v>428.2</v>
      </c>
      <c r="E179" s="446"/>
      <c r="F179" s="453"/>
      <c r="G179" s="453"/>
      <c r="H179" s="386" t="e">
        <f t="shared" si="20"/>
        <v>#DIV/0!</v>
      </c>
    </row>
    <row r="180" spans="1:8" ht="18.75" hidden="1">
      <c r="A180" s="456" t="s">
        <v>15</v>
      </c>
      <c r="B180" s="457"/>
      <c r="C180" s="457"/>
      <c r="D180" s="457">
        <v>-428.2</v>
      </c>
      <c r="E180" s="458"/>
      <c r="F180" s="459"/>
      <c r="G180" s="459"/>
      <c r="H180" s="386" t="e">
        <f t="shared" si="20"/>
        <v>#DIV/0!</v>
      </c>
    </row>
    <row r="181" spans="1:8" ht="18.75" hidden="1">
      <c r="A181" s="436" t="s">
        <v>393</v>
      </c>
      <c r="B181" s="460"/>
      <c r="C181" s="460"/>
      <c r="D181" s="460">
        <v>-428.2</v>
      </c>
      <c r="E181" s="461"/>
      <c r="F181" s="462"/>
      <c r="G181" s="462"/>
      <c r="H181" s="386" t="e">
        <f t="shared" si="20"/>
        <v>#DIV/0!</v>
      </c>
    </row>
    <row r="182" spans="1:8" ht="18.75" hidden="1">
      <c r="A182" s="445" t="s">
        <v>394</v>
      </c>
      <c r="B182" s="93"/>
      <c r="C182" s="93"/>
      <c r="D182" s="93"/>
      <c r="E182" s="93"/>
      <c r="F182" s="463"/>
      <c r="G182" s="463"/>
      <c r="H182" s="386" t="e">
        <f t="shared" si="20"/>
        <v>#DIV/0!</v>
      </c>
    </row>
    <row r="183" spans="1:8" ht="18.75" hidden="1">
      <c r="A183" s="449" t="s">
        <v>395</v>
      </c>
      <c r="B183" s="464"/>
      <c r="C183" s="464"/>
      <c r="D183" s="464"/>
      <c r="E183" s="93"/>
      <c r="F183" s="463"/>
      <c r="G183" s="463"/>
      <c r="H183" s="386" t="e">
        <f t="shared" si="20"/>
        <v>#DIV/0!</v>
      </c>
    </row>
    <row r="184" spans="1:8" ht="18.75" hidden="1">
      <c r="A184" s="449" t="s">
        <v>396</v>
      </c>
      <c r="B184" s="464"/>
      <c r="C184" s="464"/>
      <c r="D184" s="464"/>
      <c r="E184" s="93"/>
      <c r="F184" s="463"/>
      <c r="G184" s="463"/>
      <c r="H184" s="386" t="e">
        <f t="shared" si="20"/>
        <v>#DIV/0!</v>
      </c>
    </row>
    <row r="185" spans="1:8" ht="18.75" hidden="1">
      <c r="A185" s="445" t="s">
        <v>400</v>
      </c>
      <c r="B185" s="93"/>
      <c r="C185" s="93"/>
      <c r="D185" s="93">
        <v>-428.2</v>
      </c>
      <c r="E185" s="93"/>
      <c r="F185" s="463"/>
      <c r="G185" s="463"/>
      <c r="H185" s="386" t="e">
        <f t="shared" si="20"/>
        <v>#DIV/0!</v>
      </c>
    </row>
    <row r="186" spans="1:5" ht="15.75" hidden="1">
      <c r="A186" s="465"/>
      <c r="D186" s="144"/>
      <c r="E186" s="144"/>
    </row>
    <row r="187" spans="1:8" ht="18.75" hidden="1">
      <c r="A187" s="445"/>
      <c r="B187" s="467"/>
      <c r="C187" s="467"/>
      <c r="D187" s="467"/>
      <c r="E187" s="446"/>
      <c r="F187" s="453"/>
      <c r="G187" s="453"/>
      <c r="H187" s="453"/>
    </row>
    <row r="188" spans="1:5" ht="15.75" hidden="1">
      <c r="A188" s="465"/>
      <c r="D188" s="144"/>
      <c r="E188" s="144"/>
    </row>
    <row r="189" spans="1:5" ht="15.75" hidden="1">
      <c r="A189" s="465"/>
      <c r="D189" s="144"/>
      <c r="E189" s="144"/>
    </row>
    <row r="190" spans="1:5" ht="15.75" hidden="1">
      <c r="A190" s="465"/>
      <c r="D190" s="144"/>
      <c r="E190" s="144"/>
    </row>
    <row r="191" spans="1:5" ht="15.75" hidden="1">
      <c r="A191" s="41"/>
      <c r="D191" s="144"/>
      <c r="E191" s="144"/>
    </row>
    <row r="192" spans="1:5" ht="15.75" hidden="1">
      <c r="A192" s="41"/>
      <c r="D192" s="144"/>
      <c r="E192" s="144"/>
    </row>
    <row r="193" spans="1:5" ht="15.75" hidden="1">
      <c r="A193" s="41"/>
      <c r="D193" s="144"/>
      <c r="E193" s="144"/>
    </row>
    <row r="194" spans="1:5" ht="15.75" hidden="1">
      <c r="A194" s="41"/>
      <c r="D194" s="144"/>
      <c r="E194" s="144"/>
    </row>
    <row r="195" ht="15.75" hidden="1">
      <c r="A195" s="41"/>
    </row>
    <row r="196" ht="15.75" hidden="1">
      <c r="A196" s="41"/>
    </row>
    <row r="197" ht="15.75" hidden="1">
      <c r="A197" s="41"/>
    </row>
    <row r="198" ht="15.75" hidden="1">
      <c r="A198" s="41"/>
    </row>
    <row r="199" ht="15.75" hidden="1">
      <c r="A199" s="41"/>
    </row>
    <row r="200" ht="15.75" hidden="1">
      <c r="A200" s="41"/>
    </row>
    <row r="201" ht="15.75" hidden="1">
      <c r="A201" s="41"/>
    </row>
    <row r="202" ht="15.75" hidden="1">
      <c r="A202" s="41"/>
    </row>
    <row r="203" ht="15.75" hidden="1">
      <c r="A203" s="41"/>
    </row>
    <row r="204" ht="15.75" hidden="1">
      <c r="A204" s="41"/>
    </row>
    <row r="205" ht="15.75" hidden="1">
      <c r="A205" s="41"/>
    </row>
    <row r="206" ht="15.75" hidden="1">
      <c r="A206" s="41"/>
    </row>
    <row r="207" ht="15.75" hidden="1">
      <c r="A207" s="41"/>
    </row>
    <row r="208" ht="15.75" hidden="1">
      <c r="A208" s="41"/>
    </row>
    <row r="209" ht="15.75" hidden="1">
      <c r="A209" s="41"/>
    </row>
    <row r="210" ht="15.75" hidden="1">
      <c r="A210" s="41"/>
    </row>
    <row r="211" ht="15.75" hidden="1">
      <c r="A211" s="41"/>
    </row>
    <row r="212" ht="15.75" hidden="1">
      <c r="A212" s="41"/>
    </row>
    <row r="213" ht="15.75" hidden="1">
      <c r="A213" s="41"/>
    </row>
    <row r="214" ht="15.75" hidden="1">
      <c r="A214" s="41"/>
    </row>
    <row r="215" ht="15.75" hidden="1">
      <c r="A215" s="41"/>
    </row>
    <row r="216" ht="15.75" hidden="1">
      <c r="A216" s="41"/>
    </row>
    <row r="217" ht="15.75" hidden="1">
      <c r="A217" s="41"/>
    </row>
    <row r="218" ht="15.75" hidden="1">
      <c r="A218" s="41"/>
    </row>
    <row r="219" ht="15.75" hidden="1">
      <c r="A219" s="41"/>
    </row>
    <row r="220" ht="15.75" hidden="1">
      <c r="A220" s="41"/>
    </row>
    <row r="221" ht="15.75" hidden="1">
      <c r="A221" s="41"/>
    </row>
    <row r="222" ht="15.75" hidden="1">
      <c r="A222" s="41"/>
    </row>
    <row r="223" ht="15.75" hidden="1">
      <c r="A223" s="41"/>
    </row>
    <row r="224" ht="15.75" hidden="1">
      <c r="A224" s="41"/>
    </row>
    <row r="225" ht="15.75" hidden="1">
      <c r="A225" s="41"/>
    </row>
    <row r="226" ht="15.75" hidden="1">
      <c r="A226" s="41"/>
    </row>
    <row r="227" ht="15.75" hidden="1">
      <c r="A227" s="41"/>
    </row>
    <row r="228" ht="15.75" hidden="1">
      <c r="A228" s="41"/>
    </row>
    <row r="229" ht="15.75" hidden="1">
      <c r="A229" s="41"/>
    </row>
    <row r="230" ht="15.75" hidden="1">
      <c r="A230" s="41"/>
    </row>
    <row r="231" ht="15.75" hidden="1">
      <c r="A231" s="41"/>
    </row>
    <row r="232" ht="15.75" hidden="1">
      <c r="A232" s="41"/>
    </row>
    <row r="233" ht="15.75" hidden="1">
      <c r="A233" s="41"/>
    </row>
    <row r="234" ht="15.75" hidden="1">
      <c r="A234" s="41"/>
    </row>
    <row r="235" ht="15.75" hidden="1">
      <c r="A235" s="41"/>
    </row>
    <row r="236" ht="15.75" hidden="1">
      <c r="A236" s="41"/>
    </row>
    <row r="237" ht="15.75" hidden="1">
      <c r="A237" s="41"/>
    </row>
    <row r="238" ht="15.75" hidden="1">
      <c r="A238" s="41"/>
    </row>
    <row r="239" ht="15.75" hidden="1">
      <c r="A239" s="41"/>
    </row>
    <row r="240" ht="15.75" hidden="1">
      <c r="A240" s="41"/>
    </row>
    <row r="241" ht="15.75" hidden="1">
      <c r="A241" s="41"/>
    </row>
    <row r="242" ht="15.75" hidden="1">
      <c r="A242" s="41"/>
    </row>
    <row r="243" ht="15.75" hidden="1">
      <c r="A243" s="41"/>
    </row>
    <row r="244" ht="15.75" hidden="1">
      <c r="A244" s="41"/>
    </row>
    <row r="245" ht="15.75" hidden="1">
      <c r="A245" s="41"/>
    </row>
    <row r="246" ht="15.75" hidden="1">
      <c r="A246" s="41"/>
    </row>
    <row r="247" ht="15.75" hidden="1">
      <c r="A247" s="41"/>
    </row>
    <row r="248" ht="15.75" hidden="1">
      <c r="A248" s="41"/>
    </row>
    <row r="249" ht="15.75" hidden="1">
      <c r="A249" s="41"/>
    </row>
    <row r="250" ht="15.75" hidden="1">
      <c r="A250" s="41"/>
    </row>
    <row r="251" ht="15.75" hidden="1">
      <c r="A251" s="41"/>
    </row>
    <row r="252" ht="15.75" hidden="1">
      <c r="A252" s="41"/>
    </row>
    <row r="253" ht="15.75" hidden="1">
      <c r="A253" s="41"/>
    </row>
    <row r="254" ht="15.75" hidden="1">
      <c r="A254" s="41"/>
    </row>
    <row r="255" ht="15.75" hidden="1">
      <c r="A255" s="41"/>
    </row>
    <row r="256" ht="15.75" hidden="1">
      <c r="A256" s="41"/>
    </row>
    <row r="257" ht="15.75" hidden="1">
      <c r="A257" s="41"/>
    </row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</sheetData>
  <sheetProtection/>
  <mergeCells count="16">
    <mergeCell ref="A170:D170"/>
    <mergeCell ref="A2:H2"/>
    <mergeCell ref="C4:E4"/>
    <mergeCell ref="F4:G4"/>
    <mergeCell ref="H4:H6"/>
    <mergeCell ref="A1:D1"/>
    <mergeCell ref="B3:D3"/>
    <mergeCell ref="G3:H3"/>
    <mergeCell ref="I8:I9"/>
    <mergeCell ref="A4:A6"/>
    <mergeCell ref="C5:C6"/>
    <mergeCell ref="D5:D6"/>
    <mergeCell ref="B4:B6"/>
    <mergeCell ref="E5:E6"/>
    <mergeCell ref="F5:F6"/>
    <mergeCell ref="G5:G6"/>
  </mergeCells>
  <printOptions/>
  <pageMargins left="0.3937007874015748" right="0.1968503937007874" top="0.44" bottom="0.2362204724409449" header="0.21" footer="0.2362204724409449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2:Q43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5.75390625" style="101" customWidth="1"/>
    <col min="2" max="2" width="27.375" style="102" customWidth="1"/>
    <col min="3" max="3" width="20.00390625" style="102" customWidth="1"/>
    <col min="4" max="4" width="19.6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11" width="0" style="102" hidden="1" customWidth="1"/>
    <col min="12" max="14" width="9.125" style="102" customWidth="1"/>
    <col min="15" max="15" width="11.375" style="102" bestFit="1" customWidth="1"/>
    <col min="16" max="16384" width="9.125" style="102" customWidth="1"/>
  </cols>
  <sheetData>
    <row r="2" spans="1:9" s="104" customFormat="1" ht="29.25" customHeight="1">
      <c r="A2" s="584"/>
      <c r="B2" s="584"/>
      <c r="C2" s="584"/>
      <c r="D2" s="584"/>
      <c r="E2" s="118"/>
      <c r="F2" s="119"/>
      <c r="G2" s="119"/>
      <c r="H2" s="119"/>
      <c r="I2" s="111"/>
    </row>
    <row r="3" spans="1:4" ht="15" customHeight="1" thickBot="1">
      <c r="A3" s="105"/>
      <c r="D3" s="102" t="s">
        <v>10</v>
      </c>
    </row>
    <row r="4" spans="1:6" ht="56.25" customHeight="1" thickBot="1">
      <c r="A4" s="148" t="s">
        <v>98</v>
      </c>
      <c r="B4" s="149" t="s">
        <v>303</v>
      </c>
      <c r="C4" s="150" t="s">
        <v>304</v>
      </c>
      <c r="D4" s="151" t="s">
        <v>112</v>
      </c>
      <c r="E4" s="252"/>
      <c r="F4" s="104"/>
    </row>
    <row r="5" spans="1:15" ht="25.5">
      <c r="A5" s="107" t="s">
        <v>92</v>
      </c>
      <c r="B5" s="108">
        <v>134368.9</v>
      </c>
      <c r="C5" s="108">
        <v>133685.8</v>
      </c>
      <c r="D5" s="121">
        <f>C5/C29</f>
        <v>0.8370874777321724</v>
      </c>
      <c r="E5" s="103"/>
      <c r="L5" s="486"/>
      <c r="M5" s="486"/>
      <c r="N5" s="486"/>
      <c r="O5" s="486"/>
    </row>
    <row r="6" spans="1:15" ht="15">
      <c r="A6" s="106" t="s">
        <v>99</v>
      </c>
      <c r="B6" s="110">
        <v>35156.7</v>
      </c>
      <c r="C6" s="110">
        <v>34944.6</v>
      </c>
      <c r="D6" s="122">
        <f>C6/C29</f>
        <v>0.21880923085592988</v>
      </c>
      <c r="E6" s="111"/>
      <c r="L6" s="485"/>
      <c r="M6" s="485"/>
      <c r="N6" s="485"/>
      <c r="O6" s="485"/>
    </row>
    <row r="7" spans="1:17" ht="15">
      <c r="A7" s="106" t="s">
        <v>100</v>
      </c>
      <c r="B7" s="110">
        <v>81835.9</v>
      </c>
      <c r="C7" s="110">
        <v>81816.7</v>
      </c>
      <c r="D7" s="122">
        <f>C7/C29</f>
        <v>0.5123037378642297</v>
      </c>
      <c r="E7" s="111"/>
      <c r="L7" s="486"/>
      <c r="M7" s="486"/>
      <c r="N7" s="486"/>
      <c r="O7" s="486"/>
      <c r="P7" s="486"/>
      <c r="Q7" s="486"/>
    </row>
    <row r="8" spans="1:17" ht="15">
      <c r="A8" s="106" t="s">
        <v>101</v>
      </c>
      <c r="B8" s="110">
        <v>3662.3</v>
      </c>
      <c r="C8" s="110">
        <v>3616.6</v>
      </c>
      <c r="D8" s="122">
        <f>C8/C29</f>
        <v>0.022645715341241737</v>
      </c>
      <c r="E8" s="111"/>
      <c r="L8" s="486"/>
      <c r="M8" s="486"/>
      <c r="N8" s="486"/>
      <c r="O8" s="486"/>
      <c r="P8" s="486"/>
      <c r="Q8" s="486"/>
    </row>
    <row r="9" spans="1:17" ht="15" customHeight="1">
      <c r="A9" s="106" t="s">
        <v>102</v>
      </c>
      <c r="B9" s="110">
        <v>1040.5</v>
      </c>
      <c r="C9" s="110">
        <v>1196.7</v>
      </c>
      <c r="D9" s="122">
        <f>C9/C29</f>
        <v>0.00749326094919648</v>
      </c>
      <c r="E9" s="111"/>
      <c r="G9" s="113"/>
      <c r="L9" s="486"/>
      <c r="M9" s="488" t="s">
        <v>108</v>
      </c>
      <c r="N9" s="489">
        <v>133685.8</v>
      </c>
      <c r="O9" s="490"/>
      <c r="P9" s="486"/>
      <c r="Q9" s="486"/>
    </row>
    <row r="10" spans="1:17" ht="20.25" customHeight="1">
      <c r="A10" s="106" t="s">
        <v>103</v>
      </c>
      <c r="B10" s="110">
        <v>5456.4</v>
      </c>
      <c r="C10" s="110">
        <v>5098.6</v>
      </c>
      <c r="D10" s="122">
        <f>C10/C29</f>
        <v>0.03192541177870241</v>
      </c>
      <c r="E10" s="111"/>
      <c r="F10" s="111"/>
      <c r="G10" s="104"/>
      <c r="L10" s="486"/>
      <c r="M10" s="488" t="s">
        <v>109</v>
      </c>
      <c r="N10" s="489">
        <v>19019</v>
      </c>
      <c r="O10" s="490"/>
      <c r="P10" s="486"/>
      <c r="Q10" s="486"/>
    </row>
    <row r="11" spans="1:17" ht="15">
      <c r="A11" s="107" t="s">
        <v>94</v>
      </c>
      <c r="B11" s="108">
        <v>8064.1</v>
      </c>
      <c r="C11" s="351">
        <v>5989.6</v>
      </c>
      <c r="D11" s="121">
        <f>C11/C29</f>
        <v>0.0375045005275401</v>
      </c>
      <c r="E11" s="103"/>
      <c r="F11" s="103"/>
      <c r="G11" s="104"/>
      <c r="L11" s="486"/>
      <c r="M11" s="491" t="s">
        <v>97</v>
      </c>
      <c r="N11" s="489">
        <v>460.5</v>
      </c>
      <c r="O11" s="490"/>
      <c r="P11" s="486"/>
      <c r="Q11" s="486"/>
    </row>
    <row r="12" spans="1:17" ht="16.5" customHeight="1">
      <c r="A12" s="106" t="s">
        <v>99</v>
      </c>
      <c r="B12" s="110">
        <v>3911.7</v>
      </c>
      <c r="C12" s="110">
        <v>2625.6</v>
      </c>
      <c r="D12" s="122">
        <f>C12/C29</f>
        <v>0.016440466238999144</v>
      </c>
      <c r="E12" s="103"/>
      <c r="F12" s="103"/>
      <c r="G12" s="111"/>
      <c r="L12" s="486"/>
      <c r="M12" s="488" t="s">
        <v>94</v>
      </c>
      <c r="N12" s="489">
        <v>5989.6</v>
      </c>
      <c r="O12" s="490"/>
      <c r="P12" s="486"/>
      <c r="Q12" s="486"/>
    </row>
    <row r="13" spans="1:17" ht="12.75" customHeight="1">
      <c r="A13" s="106" t="s">
        <v>100</v>
      </c>
      <c r="B13" s="278">
        <v>3089.7</v>
      </c>
      <c r="C13" s="110">
        <v>2503.6</v>
      </c>
      <c r="D13" s="122">
        <f>C13/C29</f>
        <v>0.015676550607845164</v>
      </c>
      <c r="E13" s="103"/>
      <c r="F13" s="114"/>
      <c r="G13" s="111"/>
      <c r="L13" s="486"/>
      <c r="M13" s="488" t="s">
        <v>258</v>
      </c>
      <c r="N13" s="489">
        <v>34.4</v>
      </c>
      <c r="O13" s="490"/>
      <c r="P13" s="486"/>
      <c r="Q13" s="486"/>
    </row>
    <row r="14" spans="1:17" ht="15">
      <c r="A14" s="106" t="s">
        <v>101</v>
      </c>
      <c r="B14" s="110">
        <v>458.4</v>
      </c>
      <c r="C14" s="110">
        <v>273.9</v>
      </c>
      <c r="D14" s="122">
        <f>C14/C29</f>
        <v>0.0017150532079760305</v>
      </c>
      <c r="E14" s="103"/>
      <c r="F14" s="103"/>
      <c r="G14" s="115"/>
      <c r="L14" s="486"/>
      <c r="M14" s="492"/>
      <c r="N14" s="489">
        <f>N9+N10+N11+N12+N13</f>
        <v>159189.3</v>
      </c>
      <c r="O14" s="490" t="e">
        <f>N14*100/C34</f>
        <v>#DIV/0!</v>
      </c>
      <c r="P14" s="486"/>
      <c r="Q14" s="486"/>
    </row>
    <row r="15" spans="1:17" ht="15">
      <c r="A15" s="106" t="s">
        <v>102</v>
      </c>
      <c r="B15" s="110">
        <v>306</v>
      </c>
      <c r="C15" s="110">
        <v>336.7</v>
      </c>
      <c r="D15" s="122">
        <f>C15/C29</f>
        <v>0.0021082819099143097</v>
      </c>
      <c r="E15" s="111"/>
      <c r="F15" s="111"/>
      <c r="G15" s="116"/>
      <c r="L15" s="486"/>
      <c r="M15" s="493"/>
      <c r="N15" s="492">
        <f>C29-N14</f>
        <v>514.2000000000116</v>
      </c>
      <c r="O15" s="486"/>
      <c r="P15" s="486"/>
      <c r="Q15" s="486"/>
    </row>
    <row r="16" spans="1:17" ht="15">
      <c r="A16" s="107" t="s">
        <v>95</v>
      </c>
      <c r="B16" s="108">
        <v>21971.7</v>
      </c>
      <c r="C16" s="351">
        <v>19019</v>
      </c>
      <c r="D16" s="121">
        <f>C16/C29</f>
        <v>0.11908943761407859</v>
      </c>
      <c r="E16" s="111"/>
      <c r="F16" s="111"/>
      <c r="L16" s="486"/>
      <c r="M16" s="486"/>
      <c r="N16" s="486"/>
      <c r="O16" s="486"/>
      <c r="P16" s="486"/>
      <c r="Q16" s="486"/>
    </row>
    <row r="17" spans="1:17" ht="15">
      <c r="A17" s="106" t="s">
        <v>99</v>
      </c>
      <c r="B17" s="110">
        <v>8278.1</v>
      </c>
      <c r="C17" s="110">
        <v>7706.1</v>
      </c>
      <c r="D17" s="122">
        <f>C17/C29</f>
        <v>0.04825254299373527</v>
      </c>
      <c r="E17" s="111"/>
      <c r="F17" s="109"/>
      <c r="G17" s="109"/>
      <c r="L17" s="486"/>
      <c r="M17" s="486"/>
      <c r="N17" s="486"/>
      <c r="O17" s="486"/>
      <c r="P17" s="486"/>
      <c r="Q17" s="486"/>
    </row>
    <row r="18" spans="1:15" ht="15">
      <c r="A18" s="106" t="s">
        <v>100</v>
      </c>
      <c r="B18" s="110">
        <v>11708.3</v>
      </c>
      <c r="C18" s="110">
        <v>9782.4</v>
      </c>
      <c r="D18" s="122">
        <f>C18/C29</f>
        <v>0.06125351041148128</v>
      </c>
      <c r="E18" s="111"/>
      <c r="F18" s="112"/>
      <c r="G18" s="112"/>
      <c r="L18" s="485"/>
      <c r="M18" s="485"/>
      <c r="N18" s="485"/>
      <c r="O18" s="485"/>
    </row>
    <row r="19" spans="1:7" ht="15">
      <c r="A19" s="106" t="s">
        <v>101</v>
      </c>
      <c r="B19" s="110">
        <v>790.4</v>
      </c>
      <c r="C19" s="110">
        <v>432.2</v>
      </c>
      <c r="D19" s="122">
        <f>C19/C29</f>
        <v>0.002706265047415993</v>
      </c>
      <c r="E19" s="103"/>
      <c r="F19" s="112"/>
      <c r="G19" s="112"/>
    </row>
    <row r="20" spans="1:7" ht="15">
      <c r="A20" s="106" t="s">
        <v>102</v>
      </c>
      <c r="B20" s="110">
        <v>214.1</v>
      </c>
      <c r="C20" s="110">
        <v>222.7</v>
      </c>
      <c r="D20" s="122">
        <f>C20/C29</f>
        <v>0.00139445910703272</v>
      </c>
      <c r="E20" s="111"/>
      <c r="F20" s="112"/>
      <c r="G20" s="112"/>
    </row>
    <row r="21" spans="1:7" ht="15">
      <c r="A21" s="106" t="s">
        <v>103</v>
      </c>
      <c r="B21" s="110">
        <v>429.6</v>
      </c>
      <c r="C21" s="110">
        <v>398.5</v>
      </c>
      <c r="D21" s="122">
        <f>C21/C29</f>
        <v>0.0024952490083185405</v>
      </c>
      <c r="E21" s="111"/>
      <c r="F21" s="112"/>
      <c r="G21" s="112"/>
    </row>
    <row r="22" spans="1:7" ht="15">
      <c r="A22" s="107" t="s">
        <v>259</v>
      </c>
      <c r="B22" s="277">
        <v>163</v>
      </c>
      <c r="C22" s="277">
        <v>0</v>
      </c>
      <c r="D22" s="121">
        <f>C22/C29</f>
        <v>0</v>
      </c>
      <c r="E22" s="111"/>
      <c r="F22" s="112"/>
      <c r="G22" s="112"/>
    </row>
    <row r="23" spans="1:7" ht="25.5">
      <c r="A23" s="107" t="s">
        <v>174</v>
      </c>
      <c r="B23" s="117">
        <v>110.4</v>
      </c>
      <c r="C23" s="117">
        <v>34.4</v>
      </c>
      <c r="D23" s="121">
        <f>C23/C29</f>
        <v>0.00021539916157128677</v>
      </c>
      <c r="E23" s="111"/>
      <c r="F23" s="112"/>
      <c r="G23" s="112"/>
    </row>
    <row r="24" spans="1:7" ht="15">
      <c r="A24" s="107" t="s">
        <v>170</v>
      </c>
      <c r="B24" s="108">
        <f>168106.1-B5-B11-B16-B22-B23</f>
        <v>3428.0000000000123</v>
      </c>
      <c r="C24" s="108">
        <f>159703.5-C5-C11-C16-C22-C23</f>
        <v>974.7000000000131</v>
      </c>
      <c r="D24" s="121">
        <f>C24/C29</f>
        <v>0.006103184964637676</v>
      </c>
      <c r="E24" s="111"/>
      <c r="F24" s="112"/>
      <c r="G24" s="112"/>
    </row>
    <row r="25" spans="1:7" ht="15">
      <c r="A25" s="157" t="s">
        <v>176</v>
      </c>
      <c r="B25" s="351">
        <v>787.6</v>
      </c>
      <c r="C25" s="351">
        <v>122.8</v>
      </c>
      <c r="D25" s="122">
        <f>C25/C29</f>
        <v>0.0007689249139812215</v>
      </c>
      <c r="E25" s="111"/>
      <c r="F25" s="112"/>
      <c r="G25" s="112"/>
    </row>
    <row r="26" spans="1:7" ht="15">
      <c r="A26" s="157" t="s">
        <v>171</v>
      </c>
      <c r="B26" s="351">
        <v>14.1</v>
      </c>
      <c r="C26" s="351">
        <v>1</v>
      </c>
      <c r="D26" s="122">
        <f>C26/C29</f>
        <v>6.2616035340490345E-06</v>
      </c>
      <c r="E26" s="111"/>
      <c r="F26" s="112"/>
      <c r="G26" s="112"/>
    </row>
    <row r="27" spans="1:7" ht="15.75" thickBot="1">
      <c r="A27" s="157" t="s">
        <v>172</v>
      </c>
      <c r="B27" s="351">
        <v>1675.5</v>
      </c>
      <c r="C27" s="351">
        <v>533.2</v>
      </c>
      <c r="D27" s="122">
        <f>C27/C29</f>
        <v>0.0033386870043549456</v>
      </c>
      <c r="E27" s="111"/>
      <c r="F27" s="112"/>
      <c r="G27" s="112"/>
    </row>
    <row r="28" spans="1:7" ht="15.75" hidden="1" thickBot="1">
      <c r="A28" s="157"/>
      <c r="B28" s="156"/>
      <c r="C28" s="156"/>
      <c r="D28" s="122"/>
      <c r="E28" s="111"/>
      <c r="F28" s="112"/>
      <c r="G28" s="112"/>
    </row>
    <row r="29" spans="1:7" ht="15.75" thickBot="1">
      <c r="A29" s="130" t="s">
        <v>96</v>
      </c>
      <c r="B29" s="131">
        <f>B5+B11+B16+B22+B23+B24</f>
        <v>168106.1</v>
      </c>
      <c r="C29" s="131">
        <f>C5+C11+C16+C22+C23+C24</f>
        <v>159703.5</v>
      </c>
      <c r="D29" s="132">
        <f>C29/C29</f>
        <v>1</v>
      </c>
      <c r="E29" s="103"/>
      <c r="F29" s="112"/>
      <c r="G29" s="112"/>
    </row>
    <row r="30" ht="15">
      <c r="E30" s="104"/>
    </row>
    <row r="31" ht="15">
      <c r="E31" s="104"/>
    </row>
    <row r="32" ht="15">
      <c r="E32" s="104"/>
    </row>
    <row r="33" ht="15">
      <c r="E33" s="104"/>
    </row>
    <row r="34" ht="15">
      <c r="E34" s="104"/>
    </row>
    <row r="35" ht="15">
      <c r="E35" s="104"/>
    </row>
    <row r="36" ht="15">
      <c r="E36" s="104"/>
    </row>
    <row r="37" spans="5:7" ht="15">
      <c r="E37" s="104"/>
      <c r="F37" s="104"/>
      <c r="G37" s="104"/>
    </row>
    <row r="38" spans="5:7" ht="15">
      <c r="E38" s="104"/>
      <c r="F38" s="104"/>
      <c r="G38" s="104"/>
    </row>
    <row r="39" spans="5:7" ht="15">
      <c r="E39" s="120"/>
      <c r="F39" s="104"/>
      <c r="G39" s="104"/>
    </row>
    <row r="40" spans="5:7" ht="15">
      <c r="E40" s="104"/>
      <c r="F40" s="104"/>
      <c r="G40" s="104"/>
    </row>
    <row r="41" spans="5:7" ht="15">
      <c r="E41" s="104"/>
      <c r="F41" s="104"/>
      <c r="G41" s="104"/>
    </row>
    <row r="42" spans="5:7" ht="15">
      <c r="E42" s="104"/>
      <c r="F42" s="104"/>
      <c r="G42" s="104"/>
    </row>
    <row r="43" spans="5:7" ht="15">
      <c r="E43" s="104"/>
      <c r="F43" s="104"/>
      <c r="G43" s="104"/>
    </row>
  </sheetData>
  <sheetProtection/>
  <mergeCells count="1">
    <mergeCell ref="A2:D2"/>
  </mergeCells>
  <printOptions/>
  <pageMargins left="0.75" right="0.35" top="0.83" bottom="0.6" header="0.5" footer="0.5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2:L51"/>
  <sheetViews>
    <sheetView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11.00390625" style="102" customWidth="1"/>
    <col min="2" max="2" width="56.125" style="101" customWidth="1"/>
    <col min="3" max="3" width="25.25390625" style="102" customWidth="1"/>
    <col min="4" max="4" width="19.25390625" style="102" customWidth="1"/>
    <col min="5" max="5" width="12.75390625" style="102" customWidth="1"/>
    <col min="6" max="7" width="11.125" style="269" customWidth="1"/>
    <col min="8" max="8" width="12.25390625" style="313" customWidth="1"/>
    <col min="9" max="9" width="11.125" style="269" customWidth="1"/>
    <col min="10" max="12" width="11.125" style="272" customWidth="1"/>
    <col min="13" max="16384" width="9.125" style="102" customWidth="1"/>
  </cols>
  <sheetData>
    <row r="2" spans="2:12" s="104" customFormat="1" ht="29.25" customHeight="1">
      <c r="B2" s="584"/>
      <c r="C2" s="584"/>
      <c r="D2" s="584"/>
      <c r="E2" s="584"/>
      <c r="F2" s="585"/>
      <c r="G2" s="585"/>
      <c r="H2" s="585"/>
      <c r="I2" s="585"/>
      <c r="J2" s="271"/>
      <c r="K2" s="271"/>
      <c r="L2" s="271"/>
    </row>
    <row r="3" spans="2:5" ht="15" customHeight="1" thickBot="1">
      <c r="B3" s="105"/>
      <c r="E3" s="102" t="s">
        <v>10</v>
      </c>
    </row>
    <row r="4" spans="2:9" ht="56.25" customHeight="1">
      <c r="B4" s="123" t="s">
        <v>98</v>
      </c>
      <c r="C4" s="124" t="s">
        <v>305</v>
      </c>
      <c r="D4" s="125" t="s">
        <v>306</v>
      </c>
      <c r="E4" s="126" t="s">
        <v>112</v>
      </c>
      <c r="F4" s="358"/>
      <c r="G4" s="486"/>
      <c r="H4" s="487"/>
      <c r="I4" s="486"/>
    </row>
    <row r="5" spans="2:9" ht="25.5">
      <c r="B5" s="107" t="s">
        <v>92</v>
      </c>
      <c r="C5" s="108">
        <f>54412.9+9056.2</f>
        <v>63469.100000000006</v>
      </c>
      <c r="D5" s="108">
        <f>54333.9+9056.2</f>
        <v>63390.100000000006</v>
      </c>
      <c r="E5" s="121">
        <f>D5/D32</f>
        <v>0.8512760391486985</v>
      </c>
      <c r="F5" s="352" t="s">
        <v>94</v>
      </c>
      <c r="G5" s="353">
        <f>D17</f>
        <v>568</v>
      </c>
      <c r="H5" s="354">
        <f>G5*100/G11</f>
        <v>0.7543761787127793</v>
      </c>
      <c r="I5" s="485"/>
    </row>
    <row r="6" spans="2:9" ht="15">
      <c r="B6" s="106" t="s">
        <v>104</v>
      </c>
      <c r="C6" s="110">
        <v>27077.6</v>
      </c>
      <c r="D6" s="110">
        <v>33201</v>
      </c>
      <c r="E6" s="122">
        <f>D6/D32</f>
        <v>0.44586166886904954</v>
      </c>
      <c r="F6" s="352" t="s">
        <v>108</v>
      </c>
      <c r="G6" s="353">
        <f>D5</f>
        <v>63390.100000000006</v>
      </c>
      <c r="H6" s="354">
        <f>G6*100/G11</f>
        <v>84.19010810954393</v>
      </c>
      <c r="I6" s="485"/>
    </row>
    <row r="7" spans="2:9" ht="17.25" customHeight="1">
      <c r="B7" s="106" t="s">
        <v>105</v>
      </c>
      <c r="C7" s="110">
        <v>9219.4</v>
      </c>
      <c r="D7" s="110">
        <v>10860.1</v>
      </c>
      <c r="E7" s="122">
        <f>D7/D32</f>
        <v>0.1458420622898336</v>
      </c>
      <c r="F7" s="352" t="s">
        <v>109</v>
      </c>
      <c r="G7" s="353">
        <f>D20</f>
        <v>7132.400000000001</v>
      </c>
      <c r="H7" s="354">
        <f>G7*100/G11</f>
        <v>9.472733551146174</v>
      </c>
      <c r="I7" s="485"/>
    </row>
    <row r="8" spans="2:9" ht="12.75" customHeight="1">
      <c r="B8" s="106" t="s">
        <v>401</v>
      </c>
      <c r="C8" s="110">
        <f>2944.9+9056.2</f>
        <v>12001.1</v>
      </c>
      <c r="D8" s="110">
        <f>2944.9+9056.2</f>
        <v>12001.1</v>
      </c>
      <c r="E8" s="122">
        <f>D8/D32</f>
        <v>0.1611647382387383</v>
      </c>
      <c r="F8" s="355" t="s">
        <v>110</v>
      </c>
      <c r="G8" s="353">
        <f>D11</f>
        <v>1363.6999999999998</v>
      </c>
      <c r="H8" s="354">
        <f>G8*100/G11</f>
        <v>1.8111668924482691</v>
      </c>
      <c r="I8" s="485"/>
    </row>
    <row r="9" spans="2:9" ht="15">
      <c r="B9" s="106" t="s">
        <v>106</v>
      </c>
      <c r="C9" s="110">
        <v>11309.5</v>
      </c>
      <c r="D9" s="500">
        <v>11309.5</v>
      </c>
      <c r="E9" s="122">
        <f>D9/D32</f>
        <v>0.15187712852246968</v>
      </c>
      <c r="F9" s="356" t="s">
        <v>97</v>
      </c>
      <c r="G9" s="357">
        <f>D28+D27</f>
        <v>1985.2999999999959</v>
      </c>
      <c r="H9" s="354">
        <f>G9*100/G11</f>
        <v>2.636730682391686</v>
      </c>
      <c r="I9" s="485"/>
    </row>
    <row r="10" spans="2:9" ht="16.5" customHeight="1">
      <c r="B10" s="106" t="s">
        <v>107</v>
      </c>
      <c r="C10" s="110">
        <v>3583.4</v>
      </c>
      <c r="D10" s="500">
        <v>3583.4</v>
      </c>
      <c r="E10" s="122">
        <f>D10/D32</f>
        <v>0.04812206572769953</v>
      </c>
      <c r="F10" s="355" t="s">
        <v>403</v>
      </c>
      <c r="G10" s="354">
        <f>D27</f>
        <v>854.5</v>
      </c>
      <c r="H10" s="505">
        <f>G10*100/G11</f>
        <v>1.1348845857571652</v>
      </c>
      <c r="I10" s="485"/>
    </row>
    <row r="11" spans="2:9" ht="15">
      <c r="B11" s="107" t="s">
        <v>93</v>
      </c>
      <c r="C11" s="108">
        <f>1847.8+49.1</f>
        <v>1896.8999999999999</v>
      </c>
      <c r="D11" s="501">
        <f>1314.6+49.1</f>
        <v>1363.6999999999998</v>
      </c>
      <c r="E11" s="121">
        <f>D11/D32</f>
        <v>0.018313350737529675</v>
      </c>
      <c r="F11" s="359"/>
      <c r="G11" s="354">
        <f>G5+G6+G7+G8+G9+G10</f>
        <v>75294</v>
      </c>
      <c r="H11" s="354">
        <f>SUM(H5:H9)</f>
        <v>98.86511541424284</v>
      </c>
      <c r="I11" s="485"/>
    </row>
    <row r="12" spans="2:9" ht="15">
      <c r="B12" s="106" t="s">
        <v>104</v>
      </c>
      <c r="C12" s="110">
        <v>1258.7</v>
      </c>
      <c r="D12" s="500">
        <v>871.2</v>
      </c>
      <c r="E12" s="122">
        <f>D12/D32</f>
        <v>0.011699487543107616</v>
      </c>
      <c r="F12" s="359"/>
      <c r="G12" s="354" t="s">
        <v>111</v>
      </c>
      <c r="H12" s="353">
        <f>D32-G11</f>
        <v>-829.1999999999971</v>
      </c>
      <c r="I12" s="485"/>
    </row>
    <row r="13" spans="2:9" ht="15">
      <c r="B13" s="106" t="s">
        <v>105</v>
      </c>
      <c r="C13" s="110">
        <v>148.2</v>
      </c>
      <c r="D13" s="500">
        <v>113.2</v>
      </c>
      <c r="E13" s="122">
        <f>D13/D32</f>
        <v>0.0015201813474285837</v>
      </c>
      <c r="F13" s="359"/>
      <c r="G13" s="354"/>
      <c r="H13" s="354"/>
      <c r="I13" s="485"/>
    </row>
    <row r="14" spans="2:9" ht="13.5" customHeight="1">
      <c r="B14" s="106" t="s">
        <v>401</v>
      </c>
      <c r="C14" s="110">
        <f>28.5+49.1</f>
        <v>77.6</v>
      </c>
      <c r="D14" s="500">
        <f>77.6+49.1</f>
        <v>126.69999999999999</v>
      </c>
      <c r="E14" s="122">
        <f>D14/D32</f>
        <v>0.001701475059356904</v>
      </c>
      <c r="F14" s="359"/>
      <c r="G14" s="359"/>
      <c r="H14" s="354"/>
      <c r="I14" s="485"/>
    </row>
    <row r="15" spans="2:9" ht="14.25" customHeight="1">
      <c r="B15" s="106" t="s">
        <v>106</v>
      </c>
      <c r="C15" s="110">
        <v>369.5</v>
      </c>
      <c r="D15" s="500">
        <v>265.7</v>
      </c>
      <c r="E15" s="122">
        <f>D15/D32</f>
        <v>0.003568128834026278</v>
      </c>
      <c r="F15" s="359"/>
      <c r="G15" s="359"/>
      <c r="H15" s="354"/>
      <c r="I15" s="485"/>
    </row>
    <row r="16" spans="2:9" ht="18" customHeight="1">
      <c r="B16" s="106" t="s">
        <v>107</v>
      </c>
      <c r="C16" s="110">
        <v>42.9</v>
      </c>
      <c r="D16" s="110">
        <v>36.1</v>
      </c>
      <c r="E16" s="122">
        <f>D16/D32</f>
        <v>0.00048479281486017554</v>
      </c>
      <c r="F16" s="504"/>
      <c r="G16" s="504"/>
      <c r="H16" s="503"/>
      <c r="I16" s="485"/>
    </row>
    <row r="17" spans="2:9" ht="15">
      <c r="B17" s="107" t="s">
        <v>94</v>
      </c>
      <c r="C17" s="108">
        <v>728.4</v>
      </c>
      <c r="D17" s="108">
        <v>568</v>
      </c>
      <c r="E17" s="121">
        <f>D17/D32</f>
        <v>0.007627765064836003</v>
      </c>
      <c r="F17" s="359"/>
      <c r="G17" s="359"/>
      <c r="H17" s="354"/>
      <c r="I17" s="486"/>
    </row>
    <row r="18" spans="2:9" ht="15">
      <c r="B18" s="106" t="s">
        <v>104</v>
      </c>
      <c r="C18" s="110">
        <v>624.3</v>
      </c>
      <c r="D18" s="110">
        <v>496.5</v>
      </c>
      <c r="E18" s="122">
        <f>D18/D32</f>
        <v>0.0066675798498082315</v>
      </c>
      <c r="F18" s="354"/>
      <c r="G18" s="354"/>
      <c r="H18" s="487"/>
      <c r="I18" s="486"/>
    </row>
    <row r="19" spans="2:7" ht="15">
      <c r="B19" s="106" t="s">
        <v>105</v>
      </c>
      <c r="C19" s="110">
        <v>104.2</v>
      </c>
      <c r="D19" s="110">
        <v>71.5</v>
      </c>
      <c r="E19" s="122">
        <f>D19/D32</f>
        <v>0.0009601852150277714</v>
      </c>
      <c r="F19" s="268"/>
      <c r="G19" s="268"/>
    </row>
    <row r="20" spans="2:8" ht="15">
      <c r="B20" s="107" t="s">
        <v>95</v>
      </c>
      <c r="C20" s="108">
        <f>8243.6+334.1</f>
        <v>8577.7</v>
      </c>
      <c r="D20" s="108">
        <f>6798.3+334.1</f>
        <v>7132.400000000001</v>
      </c>
      <c r="E20" s="121">
        <f>D20/D32</f>
        <v>0.095782168219078</v>
      </c>
      <c r="F20" s="267"/>
      <c r="G20" s="274"/>
      <c r="H20" s="274"/>
    </row>
    <row r="21" spans="2:8" ht="15">
      <c r="B21" s="106" t="s">
        <v>104</v>
      </c>
      <c r="C21" s="110">
        <v>4729.5</v>
      </c>
      <c r="D21" s="110">
        <v>3900.4</v>
      </c>
      <c r="E21" s="122">
        <f>D21/D32</f>
        <v>0.052379110667053426</v>
      </c>
      <c r="F21" s="268"/>
      <c r="G21" s="274"/>
      <c r="H21" s="274"/>
    </row>
    <row r="22" spans="2:8" ht="15">
      <c r="B22" s="106" t="s">
        <v>105</v>
      </c>
      <c r="C22" s="110">
        <v>1563.8</v>
      </c>
      <c r="D22" s="110">
        <v>1357.4</v>
      </c>
      <c r="E22" s="122">
        <f>D22/D32</f>
        <v>0.01822874700529646</v>
      </c>
      <c r="F22" s="268"/>
      <c r="G22" s="274"/>
      <c r="H22" s="274"/>
    </row>
    <row r="23" spans="2:8" ht="12.75" customHeight="1">
      <c r="B23" s="106" t="s">
        <v>401</v>
      </c>
      <c r="C23" s="110">
        <f>248+334.1</f>
        <v>582.1</v>
      </c>
      <c r="D23" s="110">
        <f>228.3+334.1</f>
        <v>562.4000000000001</v>
      </c>
      <c r="E23" s="122">
        <f>D23/D32</f>
        <v>0.007552561747295367</v>
      </c>
      <c r="F23" s="268"/>
      <c r="G23" s="274"/>
      <c r="H23" s="274"/>
    </row>
    <row r="24" spans="2:8" ht="15">
      <c r="B24" s="106" t="s">
        <v>106</v>
      </c>
      <c r="C24" s="110">
        <v>1409</v>
      </c>
      <c r="D24" s="110">
        <v>1053.4</v>
      </c>
      <c r="E24" s="122">
        <f>D24/D32</f>
        <v>0.014146281195947616</v>
      </c>
      <c r="F24" s="268"/>
      <c r="G24" s="274"/>
      <c r="H24" s="274"/>
    </row>
    <row r="25" spans="2:8" ht="18" customHeight="1">
      <c r="B25" s="106" t="s">
        <v>107</v>
      </c>
      <c r="C25" s="110">
        <v>287.7</v>
      </c>
      <c r="D25" s="110">
        <v>254.3</v>
      </c>
      <c r="E25" s="122">
        <f>D25/D32</f>
        <v>0.0034150363661756963</v>
      </c>
      <c r="F25" s="268"/>
      <c r="G25" s="274"/>
      <c r="H25" s="274"/>
    </row>
    <row r="26" spans="2:12" s="158" customFormat="1" ht="22.5" customHeight="1" hidden="1">
      <c r="B26" s="107"/>
      <c r="C26" s="117"/>
      <c r="D26" s="270"/>
      <c r="E26" s="122"/>
      <c r="F26" s="267"/>
      <c r="G26" s="264"/>
      <c r="H26" s="264"/>
      <c r="I26" s="275"/>
      <c r="J26" s="273"/>
      <c r="K26" s="273"/>
      <c r="L26" s="273"/>
    </row>
    <row r="27" spans="2:12" s="158" customFormat="1" ht="26.25" customHeight="1">
      <c r="B27" s="107" t="s">
        <v>402</v>
      </c>
      <c r="C27" s="108">
        <v>1302.7</v>
      </c>
      <c r="D27" s="108">
        <v>854.5</v>
      </c>
      <c r="E27" s="122">
        <f>D27/D32</f>
        <v>0.01147522050687036</v>
      </c>
      <c r="F27" s="267"/>
      <c r="G27" s="264"/>
      <c r="H27" s="264"/>
      <c r="I27" s="275"/>
      <c r="J27" s="273"/>
      <c r="K27" s="273"/>
      <c r="L27" s="273"/>
    </row>
    <row r="28" spans="2:8" ht="15">
      <c r="B28" s="107" t="s">
        <v>175</v>
      </c>
      <c r="C28" s="117">
        <f>77962.4-C20-C17-C11-C5-C26-C27-43.8-3.4</f>
        <v>1940.4000000000028</v>
      </c>
      <c r="D28" s="117">
        <f>74464.8-D5-D11-D17-D20-D27-25.3</f>
        <v>1130.7999999999959</v>
      </c>
      <c r="E28" s="122">
        <f>D28/D32</f>
        <v>0.01518569847766993</v>
      </c>
      <c r="F28" s="268"/>
      <c r="G28" s="274"/>
      <c r="H28" s="274"/>
    </row>
    <row r="29" spans="2:8" ht="15">
      <c r="B29" s="255" t="s">
        <v>176</v>
      </c>
      <c r="C29" s="160">
        <f>599.9+47.8</f>
        <v>647.6999999999999</v>
      </c>
      <c r="D29" s="160">
        <f>395.9+47.8</f>
        <v>443.7</v>
      </c>
      <c r="E29" s="122">
        <f>D29/D32</f>
        <v>0.0059585199987108</v>
      </c>
      <c r="F29" s="268"/>
      <c r="G29" s="274"/>
      <c r="H29" s="274"/>
    </row>
    <row r="30" spans="2:8" ht="15.75" thickBot="1">
      <c r="B30" s="256" t="s">
        <v>172</v>
      </c>
      <c r="C30" s="257">
        <f>702.6+64.9</f>
        <v>767.5</v>
      </c>
      <c r="D30" s="257">
        <f>468.7+64.9</f>
        <v>533.6</v>
      </c>
      <c r="E30" s="258">
        <f>D30/D32</f>
        <v>0.00716580182851495</v>
      </c>
      <c r="F30" s="268"/>
      <c r="G30" s="274"/>
      <c r="H30" s="274"/>
    </row>
    <row r="31" spans="2:8" ht="15.75" hidden="1" thickBot="1">
      <c r="B31" s="253"/>
      <c r="C31" s="159">
        <v>416.4</v>
      </c>
      <c r="D31" s="159">
        <v>316.7</v>
      </c>
      <c r="E31" s="254"/>
      <c r="F31" s="268"/>
      <c r="G31" s="274"/>
      <c r="H31" s="274"/>
    </row>
    <row r="32" spans="2:8" ht="15.75" thickBot="1">
      <c r="B32" s="127" t="s">
        <v>96</v>
      </c>
      <c r="C32" s="128">
        <f>77962.4</f>
        <v>77962.4</v>
      </c>
      <c r="D32" s="128">
        <v>74464.8</v>
      </c>
      <c r="E32" s="129">
        <f>D32/D32</f>
        <v>1</v>
      </c>
      <c r="F32" s="267"/>
      <c r="G32" s="274"/>
      <c r="H32" s="276"/>
    </row>
    <row r="33" spans="6:8" ht="15">
      <c r="F33" s="265"/>
      <c r="G33" s="274"/>
      <c r="H33" s="274"/>
    </row>
    <row r="34" spans="6:8" ht="15">
      <c r="F34" s="265"/>
      <c r="G34" s="274"/>
      <c r="H34" s="274"/>
    </row>
    <row r="35" spans="6:8" ht="15">
      <c r="F35" s="265"/>
      <c r="G35" s="274"/>
      <c r="H35" s="274"/>
    </row>
    <row r="36" spans="6:8" ht="15">
      <c r="F36" s="265"/>
      <c r="G36" s="274"/>
      <c r="H36" s="274"/>
    </row>
    <row r="37" spans="6:9" ht="15">
      <c r="F37" s="265"/>
      <c r="G37" s="267"/>
      <c r="H37" s="264"/>
      <c r="I37" s="265"/>
    </row>
    <row r="38" spans="6:9" ht="15">
      <c r="F38" s="265"/>
      <c r="G38" s="267"/>
      <c r="H38" s="264"/>
      <c r="I38" s="265"/>
    </row>
    <row r="39" spans="6:9" ht="15">
      <c r="F39" s="265"/>
      <c r="G39" s="267"/>
      <c r="H39" s="264"/>
      <c r="I39" s="265"/>
    </row>
    <row r="40" spans="6:9" ht="15">
      <c r="F40" s="265"/>
      <c r="G40" s="267"/>
      <c r="H40" s="264"/>
      <c r="I40" s="265"/>
    </row>
    <row r="41" spans="6:9" ht="15">
      <c r="F41" s="265"/>
      <c r="G41" s="268"/>
      <c r="H41" s="264"/>
      <c r="I41" s="265"/>
    </row>
    <row r="42" spans="6:9" ht="15">
      <c r="F42" s="265"/>
      <c r="G42" s="268"/>
      <c r="H42" s="264"/>
      <c r="I42" s="265"/>
    </row>
    <row r="43" spans="6:9" ht="15">
      <c r="F43" s="265"/>
      <c r="G43" s="268"/>
      <c r="H43" s="266"/>
      <c r="I43" s="265"/>
    </row>
    <row r="44" spans="6:8" ht="15">
      <c r="F44" s="265"/>
      <c r="G44" s="265"/>
      <c r="H44" s="268"/>
    </row>
    <row r="45" spans="6:8" ht="15">
      <c r="F45" s="265"/>
      <c r="G45" s="267"/>
      <c r="H45" s="264"/>
    </row>
    <row r="46" spans="6:8" ht="15">
      <c r="F46" s="265"/>
      <c r="G46" s="267"/>
      <c r="H46" s="264"/>
    </row>
    <row r="47" spans="7:8" ht="15">
      <c r="G47" s="267"/>
      <c r="H47" s="264"/>
    </row>
    <row r="48" spans="7:8" ht="15">
      <c r="G48" s="267"/>
      <c r="H48" s="264"/>
    </row>
    <row r="49" spans="7:8" ht="15">
      <c r="G49" s="268"/>
      <c r="H49" s="268"/>
    </row>
    <row r="50" spans="7:8" ht="15">
      <c r="G50" s="268"/>
      <c r="H50" s="264"/>
    </row>
    <row r="51" spans="7:8" ht="15">
      <c r="G51" s="268"/>
      <c r="H51" s="266"/>
    </row>
  </sheetData>
  <sheetProtection/>
  <mergeCells count="2">
    <mergeCell ref="B2:E2"/>
    <mergeCell ref="F2:I2"/>
  </mergeCells>
  <printOptions/>
  <pageMargins left="0.7874015748031497" right="0.21" top="0.59" bottom="0.3937007874015748" header="0.3" footer="0.5118110236220472"/>
  <pageSetup horizontalDpi="600" verticalDpi="600" orientation="portrait" paperSize="9" scale="8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2:P32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2.75390625" style="101" customWidth="1"/>
    <col min="2" max="2" width="23.25390625" style="102" customWidth="1"/>
    <col min="3" max="3" width="21.00390625" style="102" customWidth="1"/>
    <col min="4" max="4" width="18.125" style="102" customWidth="1"/>
    <col min="5" max="5" width="13.375" style="102" bestFit="1" customWidth="1"/>
    <col min="6" max="6" width="9.875" style="102" hidden="1" customWidth="1"/>
    <col min="7" max="7" width="12.875" style="102" hidden="1" customWidth="1"/>
    <col min="8" max="9" width="0" style="102" hidden="1" customWidth="1"/>
    <col min="10" max="10" width="10.75390625" style="102" hidden="1" customWidth="1"/>
    <col min="11" max="12" width="0" style="102" hidden="1" customWidth="1"/>
    <col min="13" max="13" width="9.125" style="269" customWidth="1"/>
    <col min="14" max="14" width="14.00390625" style="269" customWidth="1"/>
    <col min="15" max="16384" width="9.125" style="102" customWidth="1"/>
  </cols>
  <sheetData>
    <row r="2" spans="1:14" s="104" customFormat="1" ht="29.25" customHeight="1">
      <c r="A2" s="584"/>
      <c r="B2" s="584"/>
      <c r="C2" s="584"/>
      <c r="D2" s="584"/>
      <c r="E2" s="118"/>
      <c r="F2" s="119"/>
      <c r="G2" s="119"/>
      <c r="H2" s="119"/>
      <c r="I2" s="111"/>
      <c r="M2" s="265"/>
      <c r="N2" s="265"/>
    </row>
    <row r="3" spans="1:4" ht="15" customHeight="1" thickBot="1">
      <c r="A3" s="105"/>
      <c r="D3" s="102" t="s">
        <v>10</v>
      </c>
    </row>
    <row r="4" spans="1:6" ht="56.25" customHeight="1" thickBot="1">
      <c r="A4" s="188" t="s">
        <v>98</v>
      </c>
      <c r="B4" s="189" t="s">
        <v>307</v>
      </c>
      <c r="C4" s="190" t="s">
        <v>308</v>
      </c>
      <c r="D4" s="191" t="s">
        <v>112</v>
      </c>
      <c r="E4" s="187"/>
      <c r="F4" s="104"/>
    </row>
    <row r="5" spans="1:16" ht="31.5">
      <c r="A5" s="192" t="s">
        <v>180</v>
      </c>
      <c r="B5" s="195">
        <v>14068.2</v>
      </c>
      <c r="C5" s="195">
        <v>13194.7</v>
      </c>
      <c r="D5" s="198">
        <f>C5/C18</f>
        <v>0.9456193786505178</v>
      </c>
      <c r="E5" s="359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</row>
    <row r="6" spans="1:16" ht="15.75">
      <c r="A6" s="194" t="s">
        <v>181</v>
      </c>
      <c r="B6" s="193">
        <v>2196.6</v>
      </c>
      <c r="C6" s="193">
        <v>2134.4</v>
      </c>
      <c r="D6" s="247">
        <f>C6/C18</f>
        <v>0.15296520586232845</v>
      </c>
      <c r="E6" s="354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5"/>
    </row>
    <row r="7" spans="1:16" ht="15.75">
      <c r="A7" s="194" t="s">
        <v>182</v>
      </c>
      <c r="B7" s="193">
        <v>535.3</v>
      </c>
      <c r="C7" s="193">
        <v>535.3</v>
      </c>
      <c r="D7" s="247">
        <f>C7/C18</f>
        <v>0.03836313469738775</v>
      </c>
      <c r="E7" s="354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5"/>
    </row>
    <row r="8" spans="1:16" ht="15.75">
      <c r="A8" s="194" t="s">
        <v>183</v>
      </c>
      <c r="B8" s="193">
        <v>9104.8</v>
      </c>
      <c r="C8" s="193">
        <v>8678.9</v>
      </c>
      <c r="D8" s="247">
        <f>C8/C18</f>
        <v>0.6219873150105708</v>
      </c>
      <c r="E8" s="354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5"/>
    </row>
    <row r="9" spans="1:16" ht="21">
      <c r="A9" s="192" t="s">
        <v>184</v>
      </c>
      <c r="B9" s="195">
        <v>611.7</v>
      </c>
      <c r="C9" s="195">
        <v>488</v>
      </c>
      <c r="D9" s="198">
        <f>C9/C18</f>
        <v>0.034973304188913173</v>
      </c>
      <c r="E9" s="354"/>
      <c r="F9" s="486"/>
      <c r="G9" s="354"/>
      <c r="H9" s="486"/>
      <c r="I9" s="486"/>
      <c r="J9" s="486"/>
      <c r="K9" s="486"/>
      <c r="L9" s="486"/>
      <c r="M9" s="488" t="s">
        <v>108</v>
      </c>
      <c r="N9" s="489">
        <f>C5</f>
        <v>13194.7</v>
      </c>
      <c r="O9" s="486"/>
      <c r="P9" s="485"/>
    </row>
    <row r="10" spans="1:16" ht="20.25" customHeight="1">
      <c r="A10" s="194" t="s">
        <v>181</v>
      </c>
      <c r="B10" s="193">
        <v>201.5</v>
      </c>
      <c r="C10" s="193">
        <v>169.7</v>
      </c>
      <c r="D10" s="247">
        <f>C10/C18</f>
        <v>0.012161823198480666</v>
      </c>
      <c r="E10" s="354"/>
      <c r="F10" s="354"/>
      <c r="G10" s="358"/>
      <c r="H10" s="486"/>
      <c r="I10" s="486"/>
      <c r="J10" s="486"/>
      <c r="K10" s="486"/>
      <c r="L10" s="486"/>
      <c r="M10" s="488" t="s">
        <v>109</v>
      </c>
      <c r="N10" s="489">
        <f>C9</f>
        <v>488</v>
      </c>
      <c r="O10" s="486"/>
      <c r="P10" s="485"/>
    </row>
    <row r="11" spans="1:16" ht="15.75">
      <c r="A11" s="194" t="s">
        <v>182</v>
      </c>
      <c r="B11" s="193">
        <v>36</v>
      </c>
      <c r="C11" s="193">
        <v>27.3</v>
      </c>
      <c r="D11" s="247">
        <f>C11/C18</f>
        <v>0.001956498369584692</v>
      </c>
      <c r="E11" s="359"/>
      <c r="F11" s="359"/>
      <c r="G11" s="358"/>
      <c r="H11" s="486"/>
      <c r="I11" s="486"/>
      <c r="J11" s="486"/>
      <c r="K11" s="486"/>
      <c r="L11" s="486"/>
      <c r="M11" s="491" t="s">
        <v>97</v>
      </c>
      <c r="N11" s="489"/>
      <c r="O11" s="486"/>
      <c r="P11" s="485"/>
    </row>
    <row r="12" spans="1:16" ht="21.75" customHeight="1">
      <c r="A12" s="194" t="s">
        <v>183</v>
      </c>
      <c r="B12" s="193">
        <v>348</v>
      </c>
      <c r="C12" s="193">
        <v>275.9</v>
      </c>
      <c r="D12" s="247">
        <f>C12/C18</f>
        <v>0.01977281685598595</v>
      </c>
      <c r="E12" s="359"/>
      <c r="F12" s="359"/>
      <c r="G12" s="354"/>
      <c r="H12" s="486"/>
      <c r="I12" s="486"/>
      <c r="J12" s="486"/>
      <c r="K12" s="486"/>
      <c r="L12" s="486"/>
      <c r="M12" s="488" t="s">
        <v>97</v>
      </c>
      <c r="N12" s="489">
        <f>C13</f>
        <v>270.8</v>
      </c>
      <c r="O12" s="486"/>
      <c r="P12" s="485"/>
    </row>
    <row r="13" spans="1:16" ht="17.25" customHeight="1">
      <c r="A13" s="192" t="s">
        <v>250</v>
      </c>
      <c r="B13" s="195">
        <v>474.7</v>
      </c>
      <c r="C13" s="195">
        <v>270.8</v>
      </c>
      <c r="D13" s="198">
        <f>C13/C18</f>
        <v>0.019407317160569034</v>
      </c>
      <c r="E13" s="359"/>
      <c r="F13" s="359"/>
      <c r="G13" s="354"/>
      <c r="H13" s="486"/>
      <c r="I13" s="486"/>
      <c r="J13" s="486"/>
      <c r="K13" s="486"/>
      <c r="L13" s="486"/>
      <c r="M13" s="488"/>
      <c r="N13" s="489"/>
      <c r="O13" s="486"/>
      <c r="P13" s="485"/>
    </row>
    <row r="14" spans="1:16" ht="15.75">
      <c r="A14" s="194" t="s">
        <v>181</v>
      </c>
      <c r="B14" s="193">
        <v>36.9</v>
      </c>
      <c r="C14" s="193">
        <v>22</v>
      </c>
      <c r="D14" s="247">
        <f>C14/C18</f>
        <v>0.0015766653527788726</v>
      </c>
      <c r="E14" s="359"/>
      <c r="F14" s="359"/>
      <c r="G14" s="359"/>
      <c r="H14" s="486"/>
      <c r="I14" s="486"/>
      <c r="J14" s="486"/>
      <c r="K14" s="486"/>
      <c r="L14" s="486"/>
      <c r="M14" s="492"/>
      <c r="N14" s="489">
        <f>N9+N10+N11+N12</f>
        <v>13953.5</v>
      </c>
      <c r="O14" s="486"/>
      <c r="P14" s="485"/>
    </row>
    <row r="15" spans="1:16" ht="15.75">
      <c r="A15" s="194" t="s">
        <v>182</v>
      </c>
      <c r="B15" s="193">
        <v>27.8</v>
      </c>
      <c r="C15" s="193">
        <v>14</v>
      </c>
      <c r="D15" s="247">
        <f>C15/C18</f>
        <v>0.0010033324972229189</v>
      </c>
      <c r="E15" s="354"/>
      <c r="F15" s="354"/>
      <c r="G15" s="499"/>
      <c r="H15" s="486"/>
      <c r="I15" s="486"/>
      <c r="J15" s="486"/>
      <c r="K15" s="486"/>
      <c r="L15" s="486"/>
      <c r="M15" s="493"/>
      <c r="N15" s="492">
        <f>C18-N14</f>
        <v>0</v>
      </c>
      <c r="O15" s="486"/>
      <c r="P15" s="485"/>
    </row>
    <row r="16" spans="1:16" ht="15.75">
      <c r="A16" s="194" t="s">
        <v>183</v>
      </c>
      <c r="B16" s="193">
        <v>56</v>
      </c>
      <c r="C16" s="193">
        <v>47.6</v>
      </c>
      <c r="D16" s="247">
        <f>C16/C18</f>
        <v>0.0034113304905579248</v>
      </c>
      <c r="E16" s="354"/>
      <c r="F16" s="354"/>
      <c r="G16" s="486"/>
      <c r="H16" s="486"/>
      <c r="I16" s="486"/>
      <c r="J16" s="486"/>
      <c r="K16" s="486"/>
      <c r="L16" s="486"/>
      <c r="M16" s="486"/>
      <c r="N16" s="486"/>
      <c r="O16" s="486"/>
      <c r="P16" s="485"/>
    </row>
    <row r="17" spans="1:16" ht="18.75" customHeight="1">
      <c r="A17" s="192" t="s">
        <v>251</v>
      </c>
      <c r="B17" s="195">
        <v>312.6</v>
      </c>
      <c r="C17" s="195">
        <v>172</v>
      </c>
      <c r="D17" s="249">
        <f>C17/C18</f>
        <v>0.012326656394453005</v>
      </c>
      <c r="E17" s="354">
        <v>110103</v>
      </c>
      <c r="F17" s="354"/>
      <c r="G17" s="486"/>
      <c r="H17" s="486"/>
      <c r="I17" s="486"/>
      <c r="J17" s="486" t="s">
        <v>268</v>
      </c>
      <c r="K17" s="486"/>
      <c r="L17" s="486"/>
      <c r="M17" s="486"/>
      <c r="N17" s="486"/>
      <c r="O17" s="486"/>
      <c r="P17" s="485"/>
    </row>
    <row r="18" spans="1:16" ht="15.75">
      <c r="A18" s="196" t="s">
        <v>185</v>
      </c>
      <c r="B18" s="197">
        <v>15154.6</v>
      </c>
      <c r="C18" s="197">
        <v>13953.5</v>
      </c>
      <c r="D18" s="199">
        <f>C18/C18</f>
        <v>1</v>
      </c>
      <c r="E18" s="354"/>
      <c r="F18" s="353"/>
      <c r="G18" s="353"/>
      <c r="H18" s="486"/>
      <c r="I18" s="486"/>
      <c r="J18" s="486"/>
      <c r="K18" s="486"/>
      <c r="L18" s="486"/>
      <c r="M18" s="486"/>
      <c r="N18" s="486"/>
      <c r="O18" s="486"/>
      <c r="P18" s="485"/>
    </row>
    <row r="19" spans="5:16" ht="15">
      <c r="E19" s="358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5"/>
    </row>
    <row r="20" spans="5:16" ht="15">
      <c r="E20" s="358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5"/>
    </row>
    <row r="21" spans="5:16" ht="15">
      <c r="E21" s="502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</row>
    <row r="22" ht="15">
      <c r="E22" s="104"/>
    </row>
    <row r="23" ht="15">
      <c r="E23" s="104"/>
    </row>
    <row r="24" ht="15">
      <c r="E24" s="104"/>
    </row>
    <row r="25" ht="15">
      <c r="E25" s="104"/>
    </row>
    <row r="26" spans="5:7" ht="15">
      <c r="E26" s="104"/>
      <c r="F26" s="104"/>
      <c r="G26" s="104"/>
    </row>
    <row r="27" spans="5:7" ht="15">
      <c r="E27" s="104"/>
      <c r="F27" s="104"/>
      <c r="G27" s="104"/>
    </row>
    <row r="28" spans="5:7" ht="15">
      <c r="E28" s="120"/>
      <c r="F28" s="104"/>
      <c r="G28" s="104"/>
    </row>
    <row r="29" spans="5:7" ht="15">
      <c r="E29" s="104"/>
      <c r="F29" s="104"/>
      <c r="G29" s="104"/>
    </row>
    <row r="30" spans="5:7" ht="15">
      <c r="E30" s="104"/>
      <c r="F30" s="104"/>
      <c r="G30" s="104"/>
    </row>
    <row r="31" spans="5:7" ht="15">
      <c r="E31" s="104"/>
      <c r="F31" s="104"/>
      <c r="G31" s="104"/>
    </row>
    <row r="32" spans="5:7" ht="15">
      <c r="E32" s="104"/>
      <c r="F32" s="104"/>
      <c r="G32" s="104"/>
    </row>
  </sheetData>
  <sheetProtection/>
  <mergeCells count="1">
    <mergeCell ref="A2:D2"/>
  </mergeCells>
  <printOptions/>
  <pageMargins left="1.07" right="0.19" top="0.68" bottom="0.3" header="0.5" footer="0.17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2:T31"/>
  <sheetViews>
    <sheetView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3.75390625" style="101" customWidth="1"/>
    <col min="2" max="2" width="23.25390625" style="102" customWidth="1"/>
    <col min="3" max="3" width="21.00390625" style="102" customWidth="1"/>
    <col min="4" max="4" width="20.00390625" style="102" customWidth="1"/>
    <col min="5" max="5" width="13.375" style="272" hidden="1" customWidth="1"/>
    <col min="6" max="6" width="9.875" style="272" hidden="1" customWidth="1"/>
    <col min="7" max="7" width="12.875" style="272" hidden="1" customWidth="1"/>
    <col min="8" max="12" width="0" style="272" hidden="1" customWidth="1"/>
    <col min="13" max="13" width="9.125" style="269" customWidth="1"/>
    <col min="14" max="14" width="12.25390625" style="269" customWidth="1"/>
    <col min="15" max="20" width="9.125" style="272" customWidth="1"/>
    <col min="21" max="16384" width="9.125" style="102" customWidth="1"/>
  </cols>
  <sheetData>
    <row r="2" spans="1:20" s="104" customFormat="1" ht="29.25" customHeight="1">
      <c r="A2" s="584"/>
      <c r="B2" s="584"/>
      <c r="C2" s="584"/>
      <c r="D2" s="584"/>
      <c r="E2" s="279"/>
      <c r="F2" s="280"/>
      <c r="G2" s="280"/>
      <c r="H2" s="280"/>
      <c r="I2" s="113"/>
      <c r="J2" s="271"/>
      <c r="K2" s="271"/>
      <c r="L2" s="271"/>
      <c r="M2" s="265"/>
      <c r="N2" s="265"/>
      <c r="O2" s="271"/>
      <c r="P2" s="271"/>
      <c r="Q2" s="271"/>
      <c r="R2" s="271"/>
      <c r="S2" s="271"/>
      <c r="T2" s="271"/>
    </row>
    <row r="3" spans="1:4" ht="15" customHeight="1" thickBot="1">
      <c r="A3" s="105"/>
      <c r="D3" s="102" t="s">
        <v>10</v>
      </c>
    </row>
    <row r="4" spans="1:15" ht="56.25" customHeight="1" thickBot="1">
      <c r="A4" s="183" t="s">
        <v>98</v>
      </c>
      <c r="B4" s="184" t="s">
        <v>307</v>
      </c>
      <c r="C4" s="185" t="s">
        <v>309</v>
      </c>
      <c r="D4" s="186" t="s">
        <v>112</v>
      </c>
      <c r="E4" s="281"/>
      <c r="F4" s="271"/>
      <c r="M4" s="486"/>
      <c r="N4" s="486"/>
      <c r="O4" s="486"/>
    </row>
    <row r="5" spans="1:20" s="158" customFormat="1" ht="18.75" customHeight="1">
      <c r="A5" s="200" t="s">
        <v>186</v>
      </c>
      <c r="B5" s="360">
        <v>2704.7</v>
      </c>
      <c r="C5" s="360">
        <v>2378.7</v>
      </c>
      <c r="D5" s="361">
        <f>C5/C16</f>
        <v>0.7340533868230211</v>
      </c>
      <c r="E5" s="114"/>
      <c r="F5" s="273"/>
      <c r="G5" s="273"/>
      <c r="H5" s="273"/>
      <c r="I5" s="273"/>
      <c r="J5" s="273"/>
      <c r="K5" s="273"/>
      <c r="L5" s="273"/>
      <c r="M5" s="495" t="s">
        <v>248</v>
      </c>
      <c r="N5" s="359">
        <f>C7</f>
        <v>499.5</v>
      </c>
      <c r="O5" s="496"/>
      <c r="P5" s="273"/>
      <c r="Q5" s="273"/>
      <c r="R5" s="273"/>
      <c r="S5" s="273"/>
      <c r="T5" s="273"/>
    </row>
    <row r="6" spans="1:20" s="158" customFormat="1" ht="12.75" customHeight="1">
      <c r="A6" s="200"/>
      <c r="B6" s="360"/>
      <c r="C6" s="360"/>
      <c r="D6" s="361"/>
      <c r="E6" s="114"/>
      <c r="F6" s="273"/>
      <c r="G6" s="273"/>
      <c r="H6" s="273"/>
      <c r="I6" s="273"/>
      <c r="J6" s="273"/>
      <c r="K6" s="273"/>
      <c r="L6" s="273"/>
      <c r="M6" s="497" t="s">
        <v>247</v>
      </c>
      <c r="N6" s="359">
        <f>C5</f>
        <v>2378.7</v>
      </c>
      <c r="O6" s="496"/>
      <c r="P6" s="273"/>
      <c r="Q6" s="273"/>
      <c r="R6" s="273"/>
      <c r="S6" s="273"/>
      <c r="T6" s="273"/>
    </row>
    <row r="7" spans="1:15" ht="34.5" customHeight="1">
      <c r="A7" s="200" t="s">
        <v>287</v>
      </c>
      <c r="B7" s="360">
        <v>874.8</v>
      </c>
      <c r="C7" s="360">
        <v>499.5</v>
      </c>
      <c r="D7" s="361">
        <f>C7/C16</f>
        <v>0.15414287918531092</v>
      </c>
      <c r="E7" s="114"/>
      <c r="F7" s="114"/>
      <c r="G7" s="113"/>
      <c r="M7" s="498"/>
      <c r="N7" s="353"/>
      <c r="O7" s="486"/>
    </row>
    <row r="8" spans="1:15" ht="36" customHeight="1">
      <c r="A8" s="200" t="s">
        <v>189</v>
      </c>
      <c r="B8" s="360">
        <v>248.6</v>
      </c>
      <c r="C8" s="360">
        <v>244.4</v>
      </c>
      <c r="D8" s="361">
        <f>C8/C16</f>
        <v>0.07542045980558557</v>
      </c>
      <c r="E8" s="114"/>
      <c r="F8" s="114"/>
      <c r="G8" s="113"/>
      <c r="M8" s="498" t="s">
        <v>246</v>
      </c>
      <c r="N8" s="353">
        <f>C13</f>
        <v>117.9</v>
      </c>
      <c r="O8" s="486"/>
    </row>
    <row r="9" spans="1:15" ht="15.75">
      <c r="A9" s="201" t="s">
        <v>190</v>
      </c>
      <c r="B9" s="362">
        <v>224.3</v>
      </c>
      <c r="C9" s="362">
        <v>224.2</v>
      </c>
      <c r="D9" s="363">
        <f>C9/C16</f>
        <v>0.06918685388057398</v>
      </c>
      <c r="E9" s="114"/>
      <c r="F9" s="114"/>
      <c r="G9" s="114"/>
      <c r="M9" s="354" t="s">
        <v>249</v>
      </c>
      <c r="N9" s="353">
        <f>C8</f>
        <v>244.4</v>
      </c>
      <c r="O9" s="486"/>
    </row>
    <row r="10" spans="1:15" ht="15.75">
      <c r="A10" s="201" t="s">
        <v>191</v>
      </c>
      <c r="B10" s="362">
        <v>3.2</v>
      </c>
      <c r="C10" s="362">
        <v>2.3</v>
      </c>
      <c r="D10" s="363">
        <f>C10/C16</f>
        <v>0.0007097670112636938</v>
      </c>
      <c r="E10" s="113"/>
      <c r="F10" s="113"/>
      <c r="G10" s="283"/>
      <c r="M10" s="358"/>
      <c r="N10" s="354">
        <f>SUM(N5:N9)</f>
        <v>3240.5</v>
      </c>
      <c r="O10" s="486"/>
    </row>
    <row r="11" spans="1:15" ht="15.75">
      <c r="A11" s="201" t="s">
        <v>192</v>
      </c>
      <c r="B11" s="362">
        <v>21.2</v>
      </c>
      <c r="C11" s="362">
        <v>18</v>
      </c>
      <c r="D11" s="363">
        <f>C11/C16</f>
        <v>0.005554698349020213</v>
      </c>
      <c r="E11" s="113"/>
      <c r="F11" s="113"/>
      <c r="M11" s="486"/>
      <c r="N11" s="486"/>
      <c r="O11" s="486"/>
    </row>
    <row r="12" spans="1:15" ht="15.75">
      <c r="A12" s="201" t="s">
        <v>193</v>
      </c>
      <c r="B12" s="362"/>
      <c r="C12" s="362"/>
      <c r="D12" s="363">
        <f>C12/C16</f>
        <v>0</v>
      </c>
      <c r="E12" s="113"/>
      <c r="F12" s="282"/>
      <c r="G12" s="282"/>
      <c r="M12" s="494"/>
      <c r="N12" s="494"/>
      <c r="O12" s="494"/>
    </row>
    <row r="13" spans="1:15" ht="15.75">
      <c r="A13" s="200" t="s">
        <v>187</v>
      </c>
      <c r="B13" s="360">
        <v>267.9</v>
      </c>
      <c r="C13" s="360">
        <v>117.9</v>
      </c>
      <c r="D13" s="361">
        <f>C13/C16</f>
        <v>0.0363832741860824</v>
      </c>
      <c r="E13" s="113"/>
      <c r="M13" s="494"/>
      <c r="N13" s="494"/>
      <c r="O13" s="494"/>
    </row>
    <row r="14" spans="1:5" ht="31.5">
      <c r="A14" s="201" t="s">
        <v>188</v>
      </c>
      <c r="B14" s="362">
        <v>150.5</v>
      </c>
      <c r="C14" s="362">
        <v>61.9</v>
      </c>
      <c r="D14" s="363">
        <f>C14/C16</f>
        <v>0.019101990433575064</v>
      </c>
      <c r="E14" s="113"/>
    </row>
    <row r="15" spans="1:14" ht="20.25" customHeight="1">
      <c r="A15" s="201" t="s">
        <v>172</v>
      </c>
      <c r="B15" s="362">
        <v>3.3</v>
      </c>
      <c r="C15" s="362">
        <v>33.7</v>
      </c>
      <c r="D15" s="363">
        <f>C15/C16</f>
        <v>0.010399629686776733</v>
      </c>
      <c r="E15" s="113"/>
      <c r="F15" s="113"/>
      <c r="G15" s="271"/>
      <c r="M15" s="286"/>
      <c r="N15" s="264"/>
    </row>
    <row r="16" spans="1:7" ht="15.75">
      <c r="A16" s="246" t="s">
        <v>178</v>
      </c>
      <c r="B16" s="246">
        <v>4096</v>
      </c>
      <c r="C16" s="246">
        <v>3240.5</v>
      </c>
      <c r="D16" s="248">
        <f>C16/C16</f>
        <v>1</v>
      </c>
      <c r="E16" s="113"/>
      <c r="F16" s="284"/>
      <c r="G16" s="284"/>
    </row>
    <row r="17" spans="1:7" ht="15.75" hidden="1" thickBot="1">
      <c r="A17" s="157" t="s">
        <v>173</v>
      </c>
      <c r="B17" s="156"/>
      <c r="C17" s="156"/>
      <c r="D17" s="122" t="e">
        <f>C17/#REF!</f>
        <v>#REF!</v>
      </c>
      <c r="E17" s="113"/>
      <c r="F17" s="284"/>
      <c r="G17" s="284"/>
    </row>
    <row r="18" ht="15">
      <c r="E18" s="271"/>
    </row>
    <row r="19" ht="15">
      <c r="E19" s="271"/>
    </row>
    <row r="20" ht="15">
      <c r="E20" s="271"/>
    </row>
    <row r="21" ht="15">
      <c r="E21" s="271"/>
    </row>
    <row r="22" ht="15">
      <c r="E22" s="271"/>
    </row>
    <row r="23" ht="15">
      <c r="E23" s="271"/>
    </row>
    <row r="24" ht="15">
      <c r="E24" s="271"/>
    </row>
    <row r="25" spans="5:7" ht="15">
      <c r="E25" s="271"/>
      <c r="F25" s="271"/>
      <c r="G25" s="271"/>
    </row>
    <row r="26" spans="5:7" ht="15">
      <c r="E26" s="271"/>
      <c r="F26" s="271"/>
      <c r="G26" s="271"/>
    </row>
    <row r="27" spans="5:7" ht="15">
      <c r="E27" s="285"/>
      <c r="F27" s="271"/>
      <c r="G27" s="271"/>
    </row>
    <row r="28" spans="5:7" ht="15">
      <c r="E28" s="271"/>
      <c r="F28" s="271"/>
      <c r="G28" s="271"/>
    </row>
    <row r="29" spans="5:7" ht="15">
      <c r="E29" s="271"/>
      <c r="F29" s="271"/>
      <c r="G29" s="271"/>
    </row>
    <row r="30" spans="5:7" ht="15">
      <c r="E30" s="271"/>
      <c r="F30" s="271"/>
      <c r="G30" s="271"/>
    </row>
    <row r="31" spans="5:7" ht="15">
      <c r="E31" s="271"/>
      <c r="F31" s="271"/>
      <c r="G31" s="271"/>
    </row>
  </sheetData>
  <sheetProtection/>
  <mergeCells count="1">
    <mergeCell ref="A2:D2"/>
  </mergeCells>
  <printOptions/>
  <pageMargins left="1" right="0.21" top="0.81" bottom="0.26" header="0.5" footer="0.17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B2:L16"/>
  <sheetViews>
    <sheetView showZeros="0" zoomScaleSheetLayoutView="100" zoomScalePageLayoutView="0" workbookViewId="0" topLeftCell="A1">
      <selection activeCell="B7" sqref="B7"/>
    </sheetView>
  </sheetViews>
  <sheetFormatPr defaultColWidth="9.00390625" defaultRowHeight="12.75"/>
  <cols>
    <col min="2" max="2" width="32.375" style="0" customWidth="1"/>
    <col min="3" max="3" width="15.875" style="0" customWidth="1"/>
    <col min="4" max="4" width="10.75390625" style="0" hidden="1" customWidth="1"/>
    <col min="5" max="5" width="16.25390625" style="0" customWidth="1"/>
    <col min="6" max="6" width="13.75390625" style="0" customWidth="1"/>
    <col min="7" max="7" width="16.75390625" style="0" customWidth="1"/>
    <col min="8" max="8" width="13.625" style="0" customWidth="1"/>
    <col min="9" max="9" width="9.125" style="327" customWidth="1"/>
    <col min="10" max="10" width="19.375" style="327" customWidth="1"/>
    <col min="11" max="15" width="9.125" style="327" customWidth="1"/>
    <col min="16" max="27" width="9.125" style="263" customWidth="1"/>
  </cols>
  <sheetData>
    <row r="2" spans="2:9" ht="36" customHeight="1">
      <c r="B2" s="586" t="s">
        <v>177</v>
      </c>
      <c r="C2" s="586"/>
      <c r="D2" s="586"/>
      <c r="E2" s="586"/>
      <c r="F2" s="586"/>
      <c r="G2" s="586"/>
      <c r="H2" s="586"/>
      <c r="I2" s="326"/>
    </row>
    <row r="3" spans="2:8" ht="12.75" hidden="1">
      <c r="B3" s="154"/>
      <c r="C3" s="154"/>
      <c r="D3" s="154"/>
      <c r="E3" s="154"/>
      <c r="F3" s="154"/>
      <c r="G3" s="154"/>
      <c r="H3" s="154"/>
    </row>
    <row r="4" spans="2:8" ht="13.5" thickBot="1">
      <c r="B4" s="155"/>
      <c r="C4" s="155"/>
      <c r="D4" s="155"/>
      <c r="E4" s="155"/>
      <c r="F4" s="155"/>
      <c r="G4" s="155" t="s">
        <v>10</v>
      </c>
      <c r="H4" s="155"/>
    </row>
    <row r="5" spans="2:8" ht="12.75">
      <c r="B5" s="587"/>
      <c r="C5" s="589"/>
      <c r="D5" s="590"/>
      <c r="E5" s="591"/>
      <c r="F5" s="589" t="s">
        <v>310</v>
      </c>
      <c r="G5" s="591"/>
      <c r="H5" s="592" t="s">
        <v>112</v>
      </c>
    </row>
    <row r="6" spans="2:8" ht="39" thickBot="1">
      <c r="B6" s="588"/>
      <c r="C6" s="161" t="s">
        <v>312</v>
      </c>
      <c r="D6" s="162" t="s">
        <v>169</v>
      </c>
      <c r="E6" s="163" t="s">
        <v>45</v>
      </c>
      <c r="F6" s="161" t="s">
        <v>168</v>
      </c>
      <c r="G6" s="163" t="s">
        <v>16</v>
      </c>
      <c r="H6" s="593"/>
    </row>
    <row r="7" spans="2:8" ht="18.75" customHeight="1" thickBot="1">
      <c r="B7" s="164" t="s">
        <v>262</v>
      </c>
      <c r="C7" s="178">
        <v>10788.6</v>
      </c>
      <c r="D7" s="179"/>
      <c r="E7" s="180">
        <v>6383.7</v>
      </c>
      <c r="F7" s="178">
        <f aca="true" t="shared" si="0" ref="F7:F16">E7-C7</f>
        <v>-4404.900000000001</v>
      </c>
      <c r="G7" s="180">
        <f>E7/C7*100</f>
        <v>59.170791390912626</v>
      </c>
      <c r="H7" s="121">
        <f>E7/E14</f>
        <v>0.7997820040592348</v>
      </c>
    </row>
    <row r="8" spans="2:8" ht="24" customHeight="1">
      <c r="B8" s="152" t="s">
        <v>266</v>
      </c>
      <c r="C8" s="175"/>
      <c r="D8" s="176"/>
      <c r="E8" s="153">
        <v>1357.4</v>
      </c>
      <c r="F8" s="287">
        <f t="shared" si="0"/>
        <v>1357.4</v>
      </c>
      <c r="G8" s="180"/>
      <c r="H8" s="122"/>
    </row>
    <row r="9" spans="2:8" ht="25.5" customHeight="1">
      <c r="B9" s="152" t="s">
        <v>285</v>
      </c>
      <c r="C9" s="175"/>
      <c r="D9" s="176"/>
      <c r="E9" s="153">
        <v>2681.8</v>
      </c>
      <c r="F9" s="288">
        <f t="shared" si="0"/>
        <v>2681.8</v>
      </c>
      <c r="G9" s="170"/>
      <c r="H9" s="122"/>
    </row>
    <row r="10" spans="2:12" ht="27.75" customHeight="1">
      <c r="B10" s="152" t="s">
        <v>179</v>
      </c>
      <c r="C10" s="175"/>
      <c r="D10" s="176"/>
      <c r="E10" s="153">
        <v>852.6</v>
      </c>
      <c r="F10" s="288">
        <f t="shared" si="0"/>
        <v>852.6</v>
      </c>
      <c r="G10" s="170"/>
      <c r="H10" s="122"/>
      <c r="K10" s="263"/>
      <c r="L10" s="263"/>
    </row>
    <row r="11" spans="2:12" ht="24.75" customHeight="1">
      <c r="B11" s="152" t="s">
        <v>286</v>
      </c>
      <c r="C11" s="175"/>
      <c r="D11" s="176"/>
      <c r="E11" s="153">
        <v>1461.7</v>
      </c>
      <c r="F11" s="288">
        <f t="shared" si="0"/>
        <v>1461.7</v>
      </c>
      <c r="G11" s="170"/>
      <c r="H11" s="122"/>
      <c r="K11" s="263"/>
      <c r="L11" s="263"/>
    </row>
    <row r="12" spans="2:12" ht="9.75" customHeight="1">
      <c r="B12" s="167"/>
      <c r="C12" s="168"/>
      <c r="D12" s="169"/>
      <c r="E12" s="177"/>
      <c r="F12" s="165">
        <f t="shared" si="0"/>
        <v>0</v>
      </c>
      <c r="G12" s="166"/>
      <c r="H12" s="121">
        <f>E12/E16</f>
        <v>0</v>
      </c>
      <c r="I12" s="328"/>
      <c r="J12" s="328"/>
      <c r="K12" s="263">
        <v>100203</v>
      </c>
      <c r="L12" s="263">
        <v>15637.2</v>
      </c>
    </row>
    <row r="13" spans="2:12" ht="30" customHeight="1" thickBot="1">
      <c r="B13" s="167" t="s">
        <v>267</v>
      </c>
      <c r="C13" s="181">
        <v>5249.2</v>
      </c>
      <c r="D13" s="169"/>
      <c r="E13" s="170">
        <v>1598.1</v>
      </c>
      <c r="F13" s="165">
        <f t="shared" si="0"/>
        <v>-3651.1</v>
      </c>
      <c r="G13" s="289">
        <f>E13/C13*100</f>
        <v>30.444639183113615</v>
      </c>
      <c r="H13" s="173">
        <f>E13/E14</f>
        <v>0.20021799594076525</v>
      </c>
      <c r="K13" s="263" t="s">
        <v>263</v>
      </c>
      <c r="L13" s="263">
        <v>3417.2</v>
      </c>
    </row>
    <row r="14" spans="2:12" ht="30" customHeight="1" thickBot="1">
      <c r="B14" s="172" t="s">
        <v>178</v>
      </c>
      <c r="C14" s="171">
        <f>C7+C12+C13</f>
        <v>16037.8</v>
      </c>
      <c r="D14" s="171">
        <f>D7+D12+D13</f>
        <v>0</v>
      </c>
      <c r="E14" s="171">
        <f>E7+E12+E13</f>
        <v>7981.799999999999</v>
      </c>
      <c r="F14" s="171">
        <f>E14-C14</f>
        <v>-8056</v>
      </c>
      <c r="G14" s="182">
        <f>E14/C14*100</f>
        <v>49.768671513549236</v>
      </c>
      <c r="H14" s="174">
        <f>E14/E14</f>
        <v>1</v>
      </c>
      <c r="K14" s="263"/>
      <c r="L14" s="263"/>
    </row>
    <row r="15" spans="2:12" ht="11.25" customHeight="1" thickBot="1">
      <c r="B15" s="292"/>
      <c r="C15" s="293"/>
      <c r="D15" s="294"/>
      <c r="E15" s="295"/>
      <c r="F15" s="165"/>
      <c r="G15" s="289"/>
      <c r="H15" s="173">
        <f>E15/E16</f>
        <v>0</v>
      </c>
      <c r="K15" s="263"/>
      <c r="L15" s="263">
        <v>56943</v>
      </c>
    </row>
    <row r="16" spans="2:12" ht="32.25" customHeight="1" hidden="1" thickBot="1">
      <c r="B16" s="172" t="s">
        <v>178</v>
      </c>
      <c r="C16" s="171">
        <f>C7+C12+C13+C15</f>
        <v>16037.8</v>
      </c>
      <c r="D16" s="171">
        <f>D7+D12+D13+D15</f>
        <v>0</v>
      </c>
      <c r="E16" s="171">
        <f>E7+E12+E13+E15</f>
        <v>7981.799999999999</v>
      </c>
      <c r="F16" s="171">
        <f t="shared" si="0"/>
        <v>-8056</v>
      </c>
      <c r="G16" s="182">
        <f>E16/C16*100</f>
        <v>49.768671513549236</v>
      </c>
      <c r="H16" s="174">
        <f>E16/E16</f>
        <v>1</v>
      </c>
      <c r="K16" s="263"/>
      <c r="L16" s="263"/>
    </row>
  </sheetData>
  <sheetProtection/>
  <mergeCells count="5">
    <mergeCell ref="B2:H2"/>
    <mergeCell ref="B5:B6"/>
    <mergeCell ref="C5:E5"/>
    <mergeCell ref="F5:G5"/>
    <mergeCell ref="H5:H6"/>
  </mergeCells>
  <printOptions/>
  <pageMargins left="0.75" right="0.16" top="0.61" bottom="0.22" header="0.19" footer="0.17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1" sqref="A1:H2"/>
    </sheetView>
  </sheetViews>
  <sheetFormatPr defaultColWidth="9.00390625" defaultRowHeight="12.75"/>
  <cols>
    <col min="1" max="1" width="9.125" style="241" customWidth="1"/>
    <col min="2" max="2" width="59.625" style="242" customWidth="1"/>
    <col min="3" max="3" width="11.00390625" style="243" customWidth="1"/>
    <col min="4" max="4" width="9.125" style="243" customWidth="1"/>
    <col min="5" max="5" width="9.25390625" style="244" customWidth="1"/>
    <col min="6" max="7" width="9.375" style="244" customWidth="1"/>
    <col min="8" max="8" width="8.25390625" style="203" customWidth="1"/>
    <col min="9" max="16384" width="9.125" style="203" customWidth="1"/>
  </cols>
  <sheetData>
    <row r="1" spans="1:8" s="202" customFormat="1" ht="19.5" customHeight="1">
      <c r="A1" s="600" t="s">
        <v>260</v>
      </c>
      <c r="B1" s="601"/>
      <c r="C1" s="601"/>
      <c r="D1" s="601"/>
      <c r="E1" s="601"/>
      <c r="F1" s="601"/>
      <c r="G1" s="601"/>
      <c r="H1" s="601"/>
    </row>
    <row r="2" spans="1:8" ht="9.75" customHeight="1">
      <c r="A2" s="602"/>
      <c r="B2" s="602"/>
      <c r="C2" s="602"/>
      <c r="D2" s="602"/>
      <c r="E2" s="602"/>
      <c r="F2" s="602"/>
      <c r="G2" s="602"/>
      <c r="H2" s="602"/>
    </row>
    <row r="3" spans="1:8" ht="27.75" customHeight="1">
      <c r="A3" s="596" t="s">
        <v>194</v>
      </c>
      <c r="B3" s="596"/>
      <c r="C3" s="598" t="s">
        <v>277</v>
      </c>
      <c r="D3" s="598" t="s">
        <v>300</v>
      </c>
      <c r="E3" s="598" t="s">
        <v>301</v>
      </c>
      <c r="F3" s="603" t="s">
        <v>311</v>
      </c>
      <c r="G3" s="604"/>
      <c r="H3" s="594" t="s">
        <v>278</v>
      </c>
    </row>
    <row r="4" spans="1:8" s="204" customFormat="1" ht="15.75" customHeight="1">
      <c r="A4" s="597"/>
      <c r="B4" s="597"/>
      <c r="C4" s="599"/>
      <c r="D4" s="599"/>
      <c r="E4" s="599"/>
      <c r="F4" s="364" t="s">
        <v>195</v>
      </c>
      <c r="G4" s="365" t="s">
        <v>16</v>
      </c>
      <c r="H4" s="595"/>
    </row>
    <row r="5" spans="1:29" s="210" customFormat="1" ht="15.75" customHeight="1">
      <c r="A5" s="205"/>
      <c r="B5" s="207" t="s">
        <v>196</v>
      </c>
      <c r="C5" s="208">
        <f>C6+C14+C15</f>
        <v>1548</v>
      </c>
      <c r="D5" s="208">
        <f>D6+D14+D15</f>
        <v>762.8000000000001</v>
      </c>
      <c r="E5" s="208">
        <f>E6+E14+E15</f>
        <v>688.0999999999999</v>
      </c>
      <c r="F5" s="208">
        <f>E5-D5</f>
        <v>-74.70000000000016</v>
      </c>
      <c r="G5" s="208">
        <f>E5/D5*100</f>
        <v>90.20713162034608</v>
      </c>
      <c r="H5" s="209">
        <f>E5/C5*100</f>
        <v>44.45090439276485</v>
      </c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</row>
    <row r="6" spans="1:8" s="215" customFormat="1" ht="15.75" customHeight="1">
      <c r="A6" s="366" t="s">
        <v>197</v>
      </c>
      <c r="B6" s="212" t="s">
        <v>198</v>
      </c>
      <c r="C6" s="213">
        <f>C7+C8</f>
        <v>1071</v>
      </c>
      <c r="D6" s="213">
        <f>D7+D8</f>
        <v>548.1</v>
      </c>
      <c r="E6" s="213">
        <f>E7+E8</f>
        <v>528.9</v>
      </c>
      <c r="F6" s="213">
        <f>F7+F8</f>
        <v>-19.200000000000003</v>
      </c>
      <c r="G6" s="213">
        <f>E6/D6*100</f>
        <v>96.49698960043787</v>
      </c>
      <c r="H6" s="214">
        <f>E6/C6*100</f>
        <v>49.383753501400555</v>
      </c>
    </row>
    <row r="7" spans="1:8" s="215" customFormat="1" ht="27.75" customHeight="1">
      <c r="A7" s="367"/>
      <c r="B7" s="216" t="s">
        <v>199</v>
      </c>
      <c r="C7" s="217">
        <v>134.4</v>
      </c>
      <c r="D7" s="218">
        <v>67.2</v>
      </c>
      <c r="E7" s="218">
        <v>56</v>
      </c>
      <c r="F7" s="217">
        <f>E7-D7</f>
        <v>-11.200000000000003</v>
      </c>
      <c r="G7" s="217">
        <f>E7/D7*100</f>
        <v>83.33333333333333</v>
      </c>
      <c r="H7" s="218">
        <f>E7/C7*100</f>
        <v>41.666666666666664</v>
      </c>
    </row>
    <row r="8" spans="1:8" s="215" customFormat="1" ht="19.5" customHeight="1">
      <c r="A8" s="367"/>
      <c r="B8" s="216" t="s">
        <v>200</v>
      </c>
      <c r="C8" s="217">
        <v>936.6</v>
      </c>
      <c r="D8" s="315">
        <v>480.9</v>
      </c>
      <c r="E8" s="217">
        <v>472.9</v>
      </c>
      <c r="F8" s="217">
        <f>E8-D8</f>
        <v>-8</v>
      </c>
      <c r="G8" s="217">
        <f>E8/D8*100</f>
        <v>98.3364524849241</v>
      </c>
      <c r="H8" s="218">
        <f>E8/C8*100</f>
        <v>50.49113815929959</v>
      </c>
    </row>
    <row r="9" spans="1:8" s="224" customFormat="1" ht="13.5" customHeight="1">
      <c r="A9" s="367"/>
      <c r="B9" s="220" t="s">
        <v>201</v>
      </c>
      <c r="C9" s="236">
        <v>760</v>
      </c>
      <c r="D9" s="221"/>
      <c r="E9" s="222">
        <v>418.5</v>
      </c>
      <c r="F9" s="222"/>
      <c r="G9" s="316"/>
      <c r="H9" s="317"/>
    </row>
    <row r="10" spans="1:8" s="224" customFormat="1" ht="14.25" customHeight="1">
      <c r="A10" s="367"/>
      <c r="B10" s="225" t="s">
        <v>202</v>
      </c>
      <c r="C10" s="223">
        <v>29</v>
      </c>
      <c r="D10" s="221"/>
      <c r="E10" s="222">
        <v>6.2</v>
      </c>
      <c r="F10" s="222"/>
      <c r="G10" s="316"/>
      <c r="H10" s="317"/>
    </row>
    <row r="11" spans="1:8" s="224" customFormat="1" ht="27.75" customHeight="1">
      <c r="A11" s="367"/>
      <c r="B11" s="225" t="s">
        <v>203</v>
      </c>
      <c r="C11" s="236">
        <v>66.1</v>
      </c>
      <c r="D11" s="221"/>
      <c r="E11" s="222">
        <v>4.6</v>
      </c>
      <c r="F11" s="222"/>
      <c r="G11" s="316"/>
      <c r="H11" s="317"/>
    </row>
    <row r="12" spans="1:8" s="224" customFormat="1" ht="13.5" customHeight="1">
      <c r="A12" s="367"/>
      <c r="B12" s="225" t="s">
        <v>204</v>
      </c>
      <c r="C12" s="236">
        <v>50</v>
      </c>
      <c r="D12" s="221"/>
      <c r="E12" s="222">
        <v>43.6</v>
      </c>
      <c r="F12" s="222"/>
      <c r="G12" s="316"/>
      <c r="H12" s="317"/>
    </row>
    <row r="13" spans="1:8" s="224" customFormat="1" ht="15" customHeight="1">
      <c r="A13" s="368"/>
      <c r="B13" s="225" t="s">
        <v>205</v>
      </c>
      <c r="C13" s="236">
        <v>31.5</v>
      </c>
      <c r="D13" s="221"/>
      <c r="E13" s="222"/>
      <c r="F13" s="222">
        <f>E13-D13</f>
        <v>0</v>
      </c>
      <c r="G13" s="316"/>
      <c r="H13" s="223">
        <f>E13/C13*100</f>
        <v>0</v>
      </c>
    </row>
    <row r="14" spans="1:8" s="215" customFormat="1" ht="15.75" customHeight="1">
      <c r="A14" s="211" t="s">
        <v>206</v>
      </c>
      <c r="B14" s="212" t="s">
        <v>207</v>
      </c>
      <c r="C14" s="318">
        <v>177</v>
      </c>
      <c r="D14" s="318">
        <v>101.5</v>
      </c>
      <c r="E14" s="318">
        <v>70.3</v>
      </c>
      <c r="F14" s="213">
        <f>E14-D14</f>
        <v>-31.200000000000003</v>
      </c>
      <c r="G14" s="213">
        <f>E14/D14*100</f>
        <v>69.26108374384236</v>
      </c>
      <c r="H14" s="214">
        <f>E14/C14*100</f>
        <v>39.717514124293785</v>
      </c>
    </row>
    <row r="15" spans="1:8" s="215" customFormat="1" ht="27.75" customHeight="1">
      <c r="A15" s="366" t="s">
        <v>208</v>
      </c>
      <c r="B15" s="226" t="s">
        <v>209</v>
      </c>
      <c r="C15" s="214">
        <f>C16+C17+C18+C19+C20+C21+C22+C23+C24+C25</f>
        <v>300</v>
      </c>
      <c r="D15" s="318">
        <v>113.2</v>
      </c>
      <c r="E15" s="214">
        <v>88.9</v>
      </c>
      <c r="F15" s="213">
        <f>E15-D15</f>
        <v>-24.299999999999997</v>
      </c>
      <c r="G15" s="213">
        <f>E15/D15*100</f>
        <v>78.53356890459364</v>
      </c>
      <c r="H15" s="214">
        <f>E15/C15*100</f>
        <v>29.633333333333333</v>
      </c>
    </row>
    <row r="16" spans="1:8" s="230" customFormat="1" ht="14.25" customHeight="1">
      <c r="A16" s="367"/>
      <c r="B16" s="228" t="s">
        <v>210</v>
      </c>
      <c r="C16" s="223">
        <v>119</v>
      </c>
      <c r="D16" s="222"/>
      <c r="E16" s="229">
        <v>47.8</v>
      </c>
      <c r="F16" s="217"/>
      <c r="G16" s="213"/>
      <c r="H16" s="214"/>
    </row>
    <row r="17" spans="1:8" s="224" customFormat="1" ht="14.25" customHeight="1">
      <c r="A17" s="367"/>
      <c r="B17" s="225" t="s">
        <v>211</v>
      </c>
      <c r="C17" s="223">
        <v>16</v>
      </c>
      <c r="D17" s="221"/>
      <c r="E17" s="222"/>
      <c r="F17" s="217"/>
      <c r="G17" s="213"/>
      <c r="H17" s="214"/>
    </row>
    <row r="18" spans="1:8" s="224" customFormat="1" ht="13.5" customHeight="1">
      <c r="A18" s="367"/>
      <c r="B18" s="225" t="s">
        <v>212</v>
      </c>
      <c r="C18" s="223">
        <v>25</v>
      </c>
      <c r="D18" s="221"/>
      <c r="E18" s="222">
        <v>2.3</v>
      </c>
      <c r="F18" s="217"/>
      <c r="G18" s="213"/>
      <c r="H18" s="214"/>
    </row>
    <row r="19" spans="1:8" s="224" customFormat="1" ht="14.25" customHeight="1">
      <c r="A19" s="367"/>
      <c r="B19" s="225" t="s">
        <v>213</v>
      </c>
      <c r="C19" s="223">
        <v>12</v>
      </c>
      <c r="D19" s="221"/>
      <c r="E19" s="222">
        <v>1.3</v>
      </c>
      <c r="F19" s="217"/>
      <c r="G19" s="213"/>
      <c r="H19" s="214"/>
    </row>
    <row r="20" spans="1:8" s="224" customFormat="1" ht="15.75" customHeight="1">
      <c r="A20" s="367"/>
      <c r="B20" s="225" t="s">
        <v>214</v>
      </c>
      <c r="C20" s="223">
        <v>50</v>
      </c>
      <c r="D20" s="221"/>
      <c r="E20" s="222">
        <v>8</v>
      </c>
      <c r="F20" s="217"/>
      <c r="G20" s="213"/>
      <c r="H20" s="214"/>
    </row>
    <row r="21" spans="1:8" s="224" customFormat="1" ht="14.25" customHeight="1">
      <c r="A21" s="367"/>
      <c r="B21" s="225" t="s">
        <v>215</v>
      </c>
      <c r="C21" s="223">
        <v>16</v>
      </c>
      <c r="D21" s="221"/>
      <c r="E21" s="222">
        <v>5</v>
      </c>
      <c r="F21" s="217"/>
      <c r="G21" s="213"/>
      <c r="H21" s="214"/>
    </row>
    <row r="22" spans="1:8" s="224" customFormat="1" ht="14.25" customHeight="1">
      <c r="A22" s="367"/>
      <c r="B22" s="225" t="s">
        <v>216</v>
      </c>
      <c r="C22" s="223">
        <v>16</v>
      </c>
      <c r="D22" s="221"/>
      <c r="E22" s="222">
        <v>4.6</v>
      </c>
      <c r="F22" s="217"/>
      <c r="G22" s="213"/>
      <c r="H22" s="214"/>
    </row>
    <row r="23" spans="1:8" s="224" customFormat="1" ht="15.75" customHeight="1">
      <c r="A23" s="367"/>
      <c r="B23" s="228" t="s">
        <v>217</v>
      </c>
      <c r="C23" s="319">
        <v>16</v>
      </c>
      <c r="D23" s="221"/>
      <c r="E23" s="222">
        <v>2</v>
      </c>
      <c r="F23" s="217"/>
      <c r="G23" s="213"/>
      <c r="H23" s="214"/>
    </row>
    <row r="24" spans="1:8" s="224" customFormat="1" ht="15.75" customHeight="1">
      <c r="A24" s="367"/>
      <c r="B24" s="228" t="s">
        <v>218</v>
      </c>
      <c r="C24" s="319">
        <v>14</v>
      </c>
      <c r="D24" s="221"/>
      <c r="E24" s="222">
        <v>3.3</v>
      </c>
      <c r="F24" s="217"/>
      <c r="G24" s="213"/>
      <c r="H24" s="214"/>
    </row>
    <row r="25" spans="1:8" s="224" customFormat="1" ht="15.75" customHeight="1">
      <c r="A25" s="368"/>
      <c r="B25" s="228" t="s">
        <v>219</v>
      </c>
      <c r="C25" s="319">
        <v>16</v>
      </c>
      <c r="D25" s="221"/>
      <c r="E25" s="222">
        <v>2</v>
      </c>
      <c r="F25" s="217"/>
      <c r="G25" s="213"/>
      <c r="H25" s="214"/>
    </row>
    <row r="26" spans="1:8" s="224" customFormat="1" ht="31.5" customHeight="1">
      <c r="A26" s="369" t="s">
        <v>197</v>
      </c>
      <c r="B26" s="231" t="s">
        <v>313</v>
      </c>
      <c r="C26" s="370">
        <v>709</v>
      </c>
      <c r="D26" s="208">
        <v>709</v>
      </c>
      <c r="E26" s="208"/>
      <c r="F26" s="208"/>
      <c r="G26" s="208"/>
      <c r="H26" s="209"/>
    </row>
    <row r="27" spans="1:8" s="224" customFormat="1" ht="25.5" customHeight="1">
      <c r="A27" s="371"/>
      <c r="B27" s="372" t="s">
        <v>314</v>
      </c>
      <c r="C27" s="319">
        <v>709</v>
      </c>
      <c r="D27" s="221">
        <v>709</v>
      </c>
      <c r="E27" s="222"/>
      <c r="F27" s="217"/>
      <c r="G27" s="213"/>
      <c r="H27" s="214"/>
    </row>
    <row r="28" spans="1:8" s="224" customFormat="1" ht="25.5" customHeight="1">
      <c r="A28" s="373" t="s">
        <v>242</v>
      </c>
      <c r="B28" s="374" t="s">
        <v>315</v>
      </c>
      <c r="C28" s="370">
        <v>62</v>
      </c>
      <c r="D28" s="208">
        <v>62</v>
      </c>
      <c r="E28" s="208">
        <v>49.3</v>
      </c>
      <c r="F28" s="208"/>
      <c r="G28" s="208"/>
      <c r="H28" s="209"/>
    </row>
    <row r="29" spans="1:8" s="224" customFormat="1" ht="25.5" customHeight="1">
      <c r="A29" s="375"/>
      <c r="B29" s="372" t="s">
        <v>316</v>
      </c>
      <c r="C29" s="319">
        <v>62</v>
      </c>
      <c r="D29" s="221">
        <v>62</v>
      </c>
      <c r="E29" s="222">
        <v>49.3</v>
      </c>
      <c r="F29" s="217"/>
      <c r="G29" s="213"/>
      <c r="H29" s="214"/>
    </row>
    <row r="30" spans="1:29" s="232" customFormat="1" ht="15.75" customHeight="1">
      <c r="A30" s="369" t="s">
        <v>197</v>
      </c>
      <c r="B30" s="231" t="s">
        <v>220</v>
      </c>
      <c r="C30" s="208">
        <f>C31</f>
        <v>114.1</v>
      </c>
      <c r="D30" s="208">
        <v>66.9</v>
      </c>
      <c r="E30" s="208">
        <v>50.5</v>
      </c>
      <c r="F30" s="208">
        <f aca="true" t="shared" si="0" ref="F30:F49">E30-D30</f>
        <v>-16.400000000000006</v>
      </c>
      <c r="G30" s="208">
        <f>G31</f>
        <v>75.48579970104633</v>
      </c>
      <c r="H30" s="209">
        <f aca="true" t="shared" si="1" ref="H30:H52">E30/C30*100</f>
        <v>44.259421560035065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</row>
    <row r="31" spans="1:8" s="224" customFormat="1" ht="15.75" customHeight="1">
      <c r="A31" s="376"/>
      <c r="B31" s="225" t="s">
        <v>221</v>
      </c>
      <c r="C31" s="221">
        <v>114.1</v>
      </c>
      <c r="D31" s="221">
        <v>66.9</v>
      </c>
      <c r="E31" s="229">
        <v>50.5</v>
      </c>
      <c r="F31" s="217">
        <f>E31-D31</f>
        <v>-16.400000000000006</v>
      </c>
      <c r="G31" s="217">
        <f>E31/D31*100</f>
        <v>75.48579970104633</v>
      </c>
      <c r="H31" s="218">
        <f>E31/C31*100</f>
        <v>44.259421560035065</v>
      </c>
    </row>
    <row r="32" spans="1:29" s="232" customFormat="1" ht="15.75" customHeight="1">
      <c r="A32" s="376"/>
      <c r="B32" s="231" t="s">
        <v>222</v>
      </c>
      <c r="C32" s="208">
        <f>C33</f>
        <v>39.6</v>
      </c>
      <c r="D32" s="208">
        <f>D33</f>
        <v>19.8</v>
      </c>
      <c r="E32" s="208">
        <f>E33</f>
        <v>2.4</v>
      </c>
      <c r="F32" s="208">
        <f t="shared" si="0"/>
        <v>-17.400000000000002</v>
      </c>
      <c r="G32" s="208">
        <f>G33</f>
        <v>12.12121212121212</v>
      </c>
      <c r="H32" s="209">
        <f t="shared" si="1"/>
        <v>6.06060606060606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</row>
    <row r="33" spans="1:8" s="233" customFormat="1" ht="15.75" customHeight="1">
      <c r="A33" s="376"/>
      <c r="B33" s="225" t="s">
        <v>223</v>
      </c>
      <c r="C33" s="221">
        <v>39.6</v>
      </c>
      <c r="D33" s="221">
        <v>19.8</v>
      </c>
      <c r="E33" s="229">
        <v>2.4</v>
      </c>
      <c r="F33" s="222">
        <f t="shared" si="0"/>
        <v>-17.400000000000002</v>
      </c>
      <c r="G33" s="213">
        <f>E33/D33*100</f>
        <v>12.12121212121212</v>
      </c>
      <c r="H33" s="214">
        <f t="shared" si="1"/>
        <v>6.06060606060606</v>
      </c>
    </row>
    <row r="34" spans="1:8" s="233" customFormat="1" ht="30.75" customHeight="1">
      <c r="A34" s="376"/>
      <c r="B34" s="231" t="s">
        <v>224</v>
      </c>
      <c r="C34" s="208">
        <f>C35</f>
        <v>150.1</v>
      </c>
      <c r="D34" s="208">
        <f>D35</f>
        <v>145.8</v>
      </c>
      <c r="E34" s="208">
        <f>E35</f>
        <v>112.7</v>
      </c>
      <c r="F34" s="208">
        <f t="shared" si="0"/>
        <v>-33.10000000000001</v>
      </c>
      <c r="G34" s="208">
        <f>G35</f>
        <v>77.29766803840877</v>
      </c>
      <c r="H34" s="209">
        <f t="shared" si="1"/>
        <v>75.08327781479014</v>
      </c>
    </row>
    <row r="35" spans="1:8" s="224" customFormat="1" ht="15.75" customHeight="1">
      <c r="A35" s="371"/>
      <c r="B35" s="225" t="s">
        <v>225</v>
      </c>
      <c r="C35" s="221">
        <v>150.1</v>
      </c>
      <c r="D35" s="221">
        <v>145.8</v>
      </c>
      <c r="E35" s="229">
        <v>112.7</v>
      </c>
      <c r="F35" s="222">
        <f t="shared" si="0"/>
        <v>-33.10000000000001</v>
      </c>
      <c r="G35" s="222">
        <f>E35/D35*100</f>
        <v>77.29766803840877</v>
      </c>
      <c r="H35" s="223">
        <f t="shared" si="1"/>
        <v>75.08327781479014</v>
      </c>
    </row>
    <row r="36" spans="1:29" s="232" customFormat="1" ht="29.25" customHeight="1">
      <c r="A36" s="206"/>
      <c r="B36" s="231" t="s">
        <v>226</v>
      </c>
      <c r="C36" s="208">
        <f>C37</f>
        <v>111.1</v>
      </c>
      <c r="D36" s="208">
        <f>D37</f>
        <v>58.8</v>
      </c>
      <c r="E36" s="208">
        <f>E37</f>
        <v>58.8</v>
      </c>
      <c r="F36" s="208">
        <f t="shared" si="0"/>
        <v>0</v>
      </c>
      <c r="G36" s="208">
        <f>G37</f>
        <v>100</v>
      </c>
      <c r="H36" s="209">
        <f t="shared" si="1"/>
        <v>52.92529252925292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</row>
    <row r="37" spans="1:8" s="224" customFormat="1" ht="43.5" customHeight="1">
      <c r="A37" s="219" t="s">
        <v>227</v>
      </c>
      <c r="B37" s="234" t="s">
        <v>228</v>
      </c>
      <c r="C37" s="221">
        <v>111.1</v>
      </c>
      <c r="D37" s="221">
        <v>58.8</v>
      </c>
      <c r="E37" s="221">
        <v>58.8</v>
      </c>
      <c r="F37" s="222">
        <f t="shared" si="0"/>
        <v>0</v>
      </c>
      <c r="G37" s="217">
        <f>E37/D37*100</f>
        <v>100</v>
      </c>
      <c r="H37" s="218">
        <f t="shared" si="1"/>
        <v>52.92529252925292</v>
      </c>
    </row>
    <row r="38" spans="1:8" s="215" customFormat="1" ht="15.75" customHeight="1">
      <c r="A38" s="206"/>
      <c r="B38" s="231" t="s">
        <v>229</v>
      </c>
      <c r="C38" s="208">
        <f>C39+C40+C41+C42+C43+C44+C45+C46+C47</f>
        <v>5729.9</v>
      </c>
      <c r="D38" s="208">
        <f>D39+D40+D41+D42+D43+D44+D45+D46+D47</f>
        <v>3361.7999999999997</v>
      </c>
      <c r="E38" s="208">
        <f>E39+E40+E41+E42+E43+E44+E45+E46+E47</f>
        <v>2689.3</v>
      </c>
      <c r="F38" s="208">
        <f t="shared" si="0"/>
        <v>-672.4999999999995</v>
      </c>
      <c r="G38" s="208">
        <f>G39+G40+G41+G42+G43+G44+G45+G46</f>
        <v>451.0884353467911</v>
      </c>
      <c r="H38" s="209">
        <f t="shared" si="1"/>
        <v>46.93450147472033</v>
      </c>
    </row>
    <row r="39" spans="1:8" s="215" customFormat="1" ht="33" customHeight="1">
      <c r="A39" s="227" t="s">
        <v>230</v>
      </c>
      <c r="B39" s="225" t="s">
        <v>261</v>
      </c>
      <c r="C39" s="320">
        <v>2404.8</v>
      </c>
      <c r="D39" s="320">
        <v>1349.1</v>
      </c>
      <c r="E39" s="320">
        <v>1182.2</v>
      </c>
      <c r="F39" s="222">
        <f t="shared" si="0"/>
        <v>-166.89999999999986</v>
      </c>
      <c r="G39" s="222">
        <f aca="true" t="shared" si="2" ref="G39:G46">E39/D39*100</f>
        <v>87.62878956341265</v>
      </c>
      <c r="H39" s="223">
        <f t="shared" si="1"/>
        <v>49.16001330671989</v>
      </c>
    </row>
    <row r="40" spans="1:8" s="235" customFormat="1" ht="27" customHeight="1">
      <c r="A40" s="227" t="s">
        <v>231</v>
      </c>
      <c r="B40" s="228" t="s">
        <v>232</v>
      </c>
      <c r="C40" s="320">
        <v>122.9</v>
      </c>
      <c r="D40" s="320">
        <v>81.7</v>
      </c>
      <c r="E40" s="320">
        <v>59.2</v>
      </c>
      <c r="F40" s="222">
        <f t="shared" si="0"/>
        <v>-22.5</v>
      </c>
      <c r="G40" s="222">
        <f t="shared" si="2"/>
        <v>72.46022031823746</v>
      </c>
      <c r="H40" s="223">
        <f t="shared" si="1"/>
        <v>48.16924328722539</v>
      </c>
    </row>
    <row r="41" spans="1:8" s="215" customFormat="1" ht="15.75" customHeight="1">
      <c r="A41" s="219" t="s">
        <v>233</v>
      </c>
      <c r="B41" s="225" t="s">
        <v>234</v>
      </c>
      <c r="C41" s="321">
        <v>113.4</v>
      </c>
      <c r="D41" s="321">
        <v>76.7</v>
      </c>
      <c r="E41" s="320">
        <v>8.4</v>
      </c>
      <c r="F41" s="222">
        <f t="shared" si="0"/>
        <v>-68.3</v>
      </c>
      <c r="G41" s="222">
        <f t="shared" si="2"/>
        <v>10.951760104302476</v>
      </c>
      <c r="H41" s="223">
        <f t="shared" si="1"/>
        <v>7.4074074074074066</v>
      </c>
    </row>
    <row r="42" spans="1:8" s="215" customFormat="1" ht="15.75" customHeight="1">
      <c r="A42" s="227" t="s">
        <v>235</v>
      </c>
      <c r="B42" s="228" t="s">
        <v>236</v>
      </c>
      <c r="C42" s="320">
        <v>1879.2</v>
      </c>
      <c r="D42" s="320">
        <v>1052.7</v>
      </c>
      <c r="E42" s="320">
        <v>955.9</v>
      </c>
      <c r="F42" s="222">
        <f t="shared" si="0"/>
        <v>-96.80000000000007</v>
      </c>
      <c r="G42" s="222">
        <f t="shared" si="2"/>
        <v>90.80459770114942</v>
      </c>
      <c r="H42" s="223">
        <f t="shared" si="1"/>
        <v>50.86739037888462</v>
      </c>
    </row>
    <row r="43" spans="1:8" s="215" customFormat="1" ht="30" customHeight="1">
      <c r="A43" s="227" t="s">
        <v>237</v>
      </c>
      <c r="B43" s="228" t="s">
        <v>279</v>
      </c>
      <c r="C43" s="320">
        <v>483.9</v>
      </c>
      <c r="D43" s="320">
        <v>241.6</v>
      </c>
      <c r="E43" s="320">
        <v>210.4</v>
      </c>
      <c r="F43" s="222">
        <f t="shared" si="0"/>
        <v>-31.19999999999999</v>
      </c>
      <c r="G43" s="222">
        <f t="shared" si="2"/>
        <v>87.08609271523179</v>
      </c>
      <c r="H43" s="223">
        <f t="shared" si="1"/>
        <v>43.48005786319488</v>
      </c>
    </row>
    <row r="44" spans="1:8" s="237" customFormat="1" ht="14.25" customHeight="1">
      <c r="A44" s="227" t="s">
        <v>238</v>
      </c>
      <c r="B44" s="225" t="s">
        <v>239</v>
      </c>
      <c r="C44" s="321">
        <v>66</v>
      </c>
      <c r="D44" s="321">
        <v>55.2</v>
      </c>
      <c r="E44" s="320">
        <v>10.9</v>
      </c>
      <c r="F44" s="222">
        <f t="shared" si="0"/>
        <v>-44.300000000000004</v>
      </c>
      <c r="G44" s="222">
        <f t="shared" si="2"/>
        <v>19.746376811594203</v>
      </c>
      <c r="H44" s="223">
        <f t="shared" si="1"/>
        <v>16.515151515151516</v>
      </c>
    </row>
    <row r="45" spans="1:8" s="238" customFormat="1" ht="15.75" customHeight="1">
      <c r="A45" s="227" t="s">
        <v>240</v>
      </c>
      <c r="B45" s="225" t="s">
        <v>241</v>
      </c>
      <c r="C45" s="321">
        <v>59.5</v>
      </c>
      <c r="D45" s="321">
        <v>42.1</v>
      </c>
      <c r="E45" s="320">
        <v>6</v>
      </c>
      <c r="F45" s="222">
        <f t="shared" si="0"/>
        <v>-36.1</v>
      </c>
      <c r="G45" s="222">
        <f t="shared" si="2"/>
        <v>14.251781472684085</v>
      </c>
      <c r="H45" s="223">
        <f t="shared" si="1"/>
        <v>10.084033613445378</v>
      </c>
    </row>
    <row r="46" spans="1:8" s="238" customFormat="1" ht="15.75" customHeight="1">
      <c r="A46" s="227" t="s">
        <v>242</v>
      </c>
      <c r="B46" s="240" t="s">
        <v>280</v>
      </c>
      <c r="C46" s="320">
        <v>256.9</v>
      </c>
      <c r="D46" s="321">
        <v>256.9</v>
      </c>
      <c r="E46" s="222">
        <v>175.1</v>
      </c>
      <c r="F46" s="222">
        <f t="shared" si="0"/>
        <v>-81.79999999999998</v>
      </c>
      <c r="G46" s="222">
        <f t="shared" si="2"/>
        <v>68.15881666017907</v>
      </c>
      <c r="H46" s="223">
        <f t="shared" si="1"/>
        <v>68.15881666017907</v>
      </c>
    </row>
    <row r="47" spans="1:9" s="238" customFormat="1" ht="15.75" customHeight="1">
      <c r="A47" s="322" t="s">
        <v>281</v>
      </c>
      <c r="B47" s="323" t="s">
        <v>282</v>
      </c>
      <c r="C47" s="320">
        <v>343.3</v>
      </c>
      <c r="D47" s="321">
        <v>205.8</v>
      </c>
      <c r="E47" s="321">
        <v>81.2</v>
      </c>
      <c r="F47" s="222">
        <f t="shared" si="0"/>
        <v>-124.60000000000001</v>
      </c>
      <c r="G47" s="222">
        <f>E47/D47*100</f>
        <v>39.455782312925166</v>
      </c>
      <c r="H47" s="223">
        <f t="shared" si="1"/>
        <v>23.65278182347801</v>
      </c>
      <c r="I47" s="215"/>
    </row>
    <row r="48" spans="1:29" s="232" customFormat="1" ht="15.75" customHeight="1">
      <c r="A48" s="206"/>
      <c r="B48" s="239" t="s">
        <v>243</v>
      </c>
      <c r="C48" s="208">
        <f>C49</f>
        <v>134.3</v>
      </c>
      <c r="D48" s="208">
        <f>D49</f>
        <v>54</v>
      </c>
      <c r="E48" s="208">
        <f>E49</f>
        <v>16.1</v>
      </c>
      <c r="F48" s="208">
        <f t="shared" si="0"/>
        <v>-37.9</v>
      </c>
      <c r="G48" s="208"/>
      <c r="H48" s="209">
        <f t="shared" si="1"/>
        <v>11.988086373790022</v>
      </c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</row>
    <row r="49" spans="1:8" s="215" customFormat="1" ht="15.75" customHeight="1">
      <c r="A49" s="227" t="s">
        <v>283</v>
      </c>
      <c r="B49" s="240" t="s">
        <v>244</v>
      </c>
      <c r="C49" s="222">
        <v>134.3</v>
      </c>
      <c r="D49" s="222">
        <v>54</v>
      </c>
      <c r="E49" s="222">
        <v>16.1</v>
      </c>
      <c r="F49" s="217">
        <f t="shared" si="0"/>
        <v>-37.9</v>
      </c>
      <c r="G49" s="222">
        <f>E49/D49*100</f>
        <v>29.814814814814817</v>
      </c>
      <c r="H49" s="223">
        <f t="shared" si="1"/>
        <v>11.988086373790022</v>
      </c>
    </row>
    <row r="50" spans="1:29" s="232" customFormat="1" ht="15.75" customHeight="1">
      <c r="A50" s="324"/>
      <c r="B50" s="261" t="s">
        <v>284</v>
      </c>
      <c r="C50" s="208">
        <f>C51</f>
        <v>163</v>
      </c>
      <c r="D50" s="208">
        <f>D51</f>
        <v>163</v>
      </c>
      <c r="E50" s="208"/>
      <c r="F50" s="208"/>
      <c r="G50" s="208"/>
      <c r="H50" s="209">
        <f t="shared" si="1"/>
        <v>0</v>
      </c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</row>
    <row r="51" spans="1:29" s="232" customFormat="1" ht="15.75" customHeight="1">
      <c r="A51" s="227" t="s">
        <v>242</v>
      </c>
      <c r="B51" s="240" t="s">
        <v>280</v>
      </c>
      <c r="C51" s="222">
        <v>163</v>
      </c>
      <c r="D51" s="222">
        <v>163</v>
      </c>
      <c r="E51" s="222"/>
      <c r="F51" s="217">
        <f>E51-D51</f>
        <v>-163</v>
      </c>
      <c r="G51" s="222">
        <f>E51/D51*100</f>
        <v>0</v>
      </c>
      <c r="H51" s="223">
        <f>E51/C51*100</f>
        <v>0</v>
      </c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</row>
    <row r="52" spans="1:29" s="232" customFormat="1" ht="30.75" customHeight="1">
      <c r="A52" s="206"/>
      <c r="B52" s="231" t="s">
        <v>245</v>
      </c>
      <c r="C52" s="208">
        <f>C5+C30+C32+C34+C36+C38+C48+C50+C26+C28</f>
        <v>8761.099999999999</v>
      </c>
      <c r="D52" s="208">
        <f>D5+D30+D32+D34+D36+D38+D48+D50+D26+D28</f>
        <v>5403.9</v>
      </c>
      <c r="E52" s="208">
        <f>E5+E30+E32+E34+E36+E38+E48+E50+E28</f>
        <v>3667.2000000000003</v>
      </c>
      <c r="F52" s="208">
        <f>E52-D52</f>
        <v>-1736.6999999999994</v>
      </c>
      <c r="G52" s="208">
        <f>E52/D52*100</f>
        <v>67.86209959473715</v>
      </c>
      <c r="H52" s="209">
        <f t="shared" si="1"/>
        <v>41.85775758751756</v>
      </c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</row>
    <row r="53" spans="3:8" ht="15.75" customHeight="1">
      <c r="C53" s="262"/>
      <c r="D53" s="262"/>
      <c r="H53" s="325"/>
    </row>
    <row r="54" spans="6:8" ht="15.75" customHeight="1">
      <c r="F54" s="245"/>
      <c r="H54" s="325"/>
    </row>
    <row r="55" ht="20.25">
      <c r="H55" s="325"/>
    </row>
    <row r="56" ht="20.25">
      <c r="H56" s="325"/>
    </row>
    <row r="57" ht="20.25">
      <c r="H57" s="325"/>
    </row>
    <row r="58" ht="20.25">
      <c r="H58" s="325"/>
    </row>
    <row r="59" ht="20.25">
      <c r="H59" s="325"/>
    </row>
    <row r="60" ht="20.25">
      <c r="H60" s="325"/>
    </row>
    <row r="61" ht="20.25">
      <c r="H61" s="325"/>
    </row>
    <row r="62" ht="20.25">
      <c r="H62" s="325"/>
    </row>
  </sheetData>
  <sheetProtection/>
  <mergeCells count="8">
    <mergeCell ref="H3:H4"/>
    <mergeCell ref="A3:A4"/>
    <mergeCell ref="B3:B4"/>
    <mergeCell ref="C3:C4"/>
    <mergeCell ref="D3:D4"/>
    <mergeCell ref="A1:H2"/>
    <mergeCell ref="E3:E4"/>
    <mergeCell ref="F3:G3"/>
  </mergeCells>
  <printOptions/>
  <pageMargins left="0.76" right="0.22" top="0.59" bottom="0.6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06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37.75390625" style="32" customWidth="1"/>
    <col min="2" max="2" width="15.625" style="1" customWidth="1"/>
    <col min="3" max="3" width="9.00390625" style="1" customWidth="1"/>
    <col min="4" max="4" width="2.00390625" style="1" hidden="1" customWidth="1"/>
    <col min="5" max="5" width="8.75390625" style="1" customWidth="1"/>
    <col min="6" max="6" width="3.00390625" style="1" hidden="1" customWidth="1"/>
    <col min="7" max="7" width="9.75390625" style="1" customWidth="1"/>
    <col min="8" max="8" width="18.125" style="1" customWidth="1"/>
    <col min="9" max="16384" width="9.125" style="15" customWidth="1"/>
  </cols>
  <sheetData>
    <row r="1" spans="1:12" s="20" customFormat="1" ht="16.5" customHeight="1">
      <c r="A1" s="608" t="s">
        <v>12</v>
      </c>
      <c r="B1" s="608"/>
      <c r="C1" s="608"/>
      <c r="D1" s="608"/>
      <c r="E1" s="608"/>
      <c r="F1" s="608"/>
      <c r="G1" s="608"/>
      <c r="H1" s="608"/>
      <c r="I1" s="18"/>
      <c r="J1" s="18"/>
      <c r="K1" s="18"/>
      <c r="L1" s="18"/>
    </row>
    <row r="2" spans="1:12" s="20" customFormat="1" ht="17.25" customHeight="1">
      <c r="A2" s="608" t="s">
        <v>64</v>
      </c>
      <c r="B2" s="608"/>
      <c r="C2" s="608"/>
      <c r="D2" s="608"/>
      <c r="E2" s="608"/>
      <c r="F2" s="608"/>
      <c r="G2" s="608"/>
      <c r="H2" s="608"/>
      <c r="I2" s="18"/>
      <c r="J2" s="18"/>
      <c r="K2" s="18"/>
      <c r="L2" s="18"/>
    </row>
    <row r="3" spans="1:12" ht="13.5" customHeight="1">
      <c r="A3" s="609" t="s">
        <v>27</v>
      </c>
      <c r="B3" s="609"/>
      <c r="C3" s="609"/>
      <c r="D3" s="609"/>
      <c r="E3" s="609"/>
      <c r="F3" s="609"/>
      <c r="G3" s="609"/>
      <c r="H3" s="609"/>
      <c r="I3" s="14"/>
      <c r="J3" s="14"/>
      <c r="K3" s="14"/>
      <c r="L3" s="14"/>
    </row>
    <row r="4" spans="1:12" ht="15.75" customHeight="1">
      <c r="A4" s="610" t="s">
        <v>13</v>
      </c>
      <c r="B4" s="610"/>
      <c r="C4" s="610"/>
      <c r="D4" s="610"/>
      <c r="E4" s="610"/>
      <c r="F4" s="610"/>
      <c r="G4" s="610"/>
      <c r="H4" s="610"/>
      <c r="I4" s="14"/>
      <c r="J4" s="14"/>
      <c r="K4" s="14"/>
      <c r="L4" s="14"/>
    </row>
    <row r="5" spans="1:12" ht="14.25" customHeight="1" thickBot="1">
      <c r="A5" s="28"/>
      <c r="B5" s="42"/>
      <c r="C5" s="42"/>
      <c r="D5" s="42"/>
      <c r="E5" s="42"/>
      <c r="F5" s="42"/>
      <c r="G5" s="611" t="s">
        <v>69</v>
      </c>
      <c r="H5" s="611"/>
      <c r="I5" s="14"/>
      <c r="J5" s="14"/>
      <c r="K5" s="14"/>
      <c r="L5" s="14"/>
    </row>
    <row r="6" spans="1:12" s="20" customFormat="1" ht="18" customHeight="1">
      <c r="A6" s="515" t="s">
        <v>0</v>
      </c>
      <c r="B6" s="528" t="s">
        <v>65</v>
      </c>
      <c r="C6" s="528"/>
      <c r="D6" s="528"/>
      <c r="E6" s="528"/>
      <c r="F6" s="50"/>
      <c r="G6" s="521" t="s">
        <v>16</v>
      </c>
      <c r="H6" s="612"/>
      <c r="I6" s="18"/>
      <c r="J6" s="18"/>
      <c r="K6" s="18"/>
      <c r="L6" s="18"/>
    </row>
    <row r="7" spans="1:12" s="20" customFormat="1" ht="48.75" customHeight="1" thickBot="1">
      <c r="A7" s="516"/>
      <c r="B7" s="48" t="s">
        <v>73</v>
      </c>
      <c r="C7" s="529" t="s">
        <v>72</v>
      </c>
      <c r="D7" s="529"/>
      <c r="E7" s="529"/>
      <c r="F7" s="48" t="s">
        <v>24</v>
      </c>
      <c r="G7" s="523"/>
      <c r="H7" s="613"/>
      <c r="I7" s="18"/>
      <c r="J7" s="18"/>
      <c r="K7" s="18"/>
      <c r="L7" s="18"/>
    </row>
    <row r="8" spans="1:12" ht="18.75" customHeight="1">
      <c r="A8" s="43" t="s">
        <v>1</v>
      </c>
      <c r="B8" s="2">
        <v>35137.1</v>
      </c>
      <c r="C8" s="525">
        <v>36170.8</v>
      </c>
      <c r="D8" s="537"/>
      <c r="E8" s="526"/>
      <c r="F8" s="2">
        <v>2094.5</v>
      </c>
      <c r="G8" s="558">
        <f>C8/B8*100</f>
        <v>102.94190471040582</v>
      </c>
      <c r="H8" s="606"/>
      <c r="I8" s="14"/>
      <c r="J8" s="14"/>
      <c r="K8" s="14"/>
      <c r="L8" s="14"/>
    </row>
    <row r="9" spans="1:12" ht="29.25" customHeight="1">
      <c r="A9" s="8" t="s">
        <v>20</v>
      </c>
      <c r="B9" s="3">
        <v>237</v>
      </c>
      <c r="C9" s="511">
        <v>520.4</v>
      </c>
      <c r="D9" s="517"/>
      <c r="E9" s="512"/>
      <c r="F9" s="3"/>
      <c r="G9" s="518" t="s">
        <v>68</v>
      </c>
      <c r="H9" s="605"/>
      <c r="I9" s="14"/>
      <c r="J9" s="14"/>
      <c r="K9" s="14"/>
      <c r="L9" s="14"/>
    </row>
    <row r="10" spans="1:12" ht="16.5" customHeight="1">
      <c r="A10" s="8" t="s">
        <v>3</v>
      </c>
      <c r="B10" s="3">
        <v>6699.3</v>
      </c>
      <c r="C10" s="511">
        <v>6383.9</v>
      </c>
      <c r="D10" s="517"/>
      <c r="E10" s="512"/>
      <c r="F10" s="3">
        <v>488.2</v>
      </c>
      <c r="G10" s="518">
        <f aca="true" t="shared" si="0" ref="G10:G21">C10/B10*100</f>
        <v>95.29204543758303</v>
      </c>
      <c r="H10" s="605"/>
      <c r="I10" s="14"/>
      <c r="J10" s="14"/>
      <c r="K10" s="14"/>
      <c r="L10" s="14"/>
    </row>
    <row r="11" spans="1:12" ht="15.75" customHeight="1">
      <c r="A11" s="8" t="s">
        <v>26</v>
      </c>
      <c r="B11" s="3">
        <v>4</v>
      </c>
      <c r="C11" s="511">
        <v>9.8</v>
      </c>
      <c r="D11" s="517"/>
      <c r="E11" s="512"/>
      <c r="F11" s="3"/>
      <c r="G11" s="518" t="s">
        <v>67</v>
      </c>
      <c r="H11" s="605"/>
      <c r="I11" s="14"/>
      <c r="J11" s="14"/>
      <c r="K11" s="14"/>
      <c r="L11" s="14"/>
    </row>
    <row r="12" spans="1:12" ht="17.25" customHeight="1">
      <c r="A12" s="8" t="s">
        <v>4</v>
      </c>
      <c r="B12" s="4">
        <v>130</v>
      </c>
      <c r="C12" s="511">
        <v>82.1</v>
      </c>
      <c r="D12" s="517"/>
      <c r="E12" s="512"/>
      <c r="F12" s="3">
        <v>6.5</v>
      </c>
      <c r="G12" s="518">
        <f t="shared" si="0"/>
        <v>63.153846153846146</v>
      </c>
      <c r="H12" s="605"/>
      <c r="I12" s="14"/>
      <c r="J12" s="14"/>
      <c r="K12" s="14"/>
      <c r="L12" s="14"/>
    </row>
    <row r="13" spans="1:12" ht="18.75" customHeight="1">
      <c r="A13" s="8" t="s">
        <v>9</v>
      </c>
      <c r="B13" s="3">
        <v>807</v>
      </c>
      <c r="C13" s="511">
        <v>813.5</v>
      </c>
      <c r="D13" s="517"/>
      <c r="E13" s="512"/>
      <c r="F13" s="3"/>
      <c r="G13" s="518">
        <f t="shared" si="0"/>
        <v>100.80545229244113</v>
      </c>
      <c r="H13" s="605"/>
      <c r="I13" s="14"/>
      <c r="J13" s="14"/>
      <c r="K13" s="14"/>
      <c r="L13" s="14"/>
    </row>
    <row r="14" spans="1:12" ht="16.5" customHeight="1">
      <c r="A14" s="8" t="s">
        <v>5</v>
      </c>
      <c r="B14" s="6">
        <v>100.8</v>
      </c>
      <c r="C14" s="530">
        <v>95.7</v>
      </c>
      <c r="D14" s="616"/>
      <c r="E14" s="531"/>
      <c r="F14" s="3">
        <v>6.8</v>
      </c>
      <c r="G14" s="518">
        <f t="shared" si="0"/>
        <v>94.9404761904762</v>
      </c>
      <c r="H14" s="605"/>
      <c r="I14" s="14"/>
      <c r="J14" s="14"/>
      <c r="K14" s="14"/>
      <c r="L14" s="14"/>
    </row>
    <row r="15" spans="1:12" ht="16.5" customHeight="1">
      <c r="A15" s="8" t="s">
        <v>6</v>
      </c>
      <c r="B15" s="3">
        <v>2200</v>
      </c>
      <c r="C15" s="511">
        <v>2278.1</v>
      </c>
      <c r="D15" s="517"/>
      <c r="E15" s="512"/>
      <c r="F15" s="3">
        <v>201.7</v>
      </c>
      <c r="G15" s="518">
        <f t="shared" si="0"/>
        <v>103.54999999999998</v>
      </c>
      <c r="H15" s="605"/>
      <c r="I15" s="14"/>
      <c r="J15" s="14"/>
      <c r="K15" s="14"/>
      <c r="L15" s="14"/>
    </row>
    <row r="16" spans="1:12" ht="16.5" customHeight="1">
      <c r="A16" s="8" t="s">
        <v>18</v>
      </c>
      <c r="B16" s="3">
        <v>3613</v>
      </c>
      <c r="C16" s="511">
        <v>3579.1</v>
      </c>
      <c r="D16" s="517"/>
      <c r="E16" s="512"/>
      <c r="F16" s="3">
        <v>197.5</v>
      </c>
      <c r="G16" s="518">
        <f t="shared" si="0"/>
        <v>99.06172156102961</v>
      </c>
      <c r="H16" s="605"/>
      <c r="I16" s="14"/>
      <c r="J16" s="14"/>
      <c r="K16" s="14"/>
      <c r="L16" s="14"/>
    </row>
    <row r="17" spans="1:12" ht="17.25" customHeight="1">
      <c r="A17" s="8" t="s">
        <v>7</v>
      </c>
      <c r="B17" s="3">
        <v>3257</v>
      </c>
      <c r="C17" s="511">
        <v>3929.8</v>
      </c>
      <c r="D17" s="517"/>
      <c r="E17" s="512"/>
      <c r="F17" s="3">
        <v>287.7</v>
      </c>
      <c r="G17" s="518">
        <f t="shared" si="0"/>
        <v>120.65704636168253</v>
      </c>
      <c r="H17" s="605"/>
      <c r="I17" s="14"/>
      <c r="J17" s="14"/>
      <c r="K17" s="14"/>
      <c r="L17" s="14"/>
    </row>
    <row r="18" spans="1:12" ht="15.75" customHeight="1">
      <c r="A18" s="8" t="s">
        <v>44</v>
      </c>
      <c r="B18" s="3">
        <v>111</v>
      </c>
      <c r="C18" s="511">
        <v>42.5</v>
      </c>
      <c r="D18" s="517"/>
      <c r="E18" s="512"/>
      <c r="F18" s="3">
        <v>122</v>
      </c>
      <c r="G18" s="518">
        <f t="shared" si="0"/>
        <v>38.288288288288285</v>
      </c>
      <c r="H18" s="605"/>
      <c r="I18" s="14"/>
      <c r="J18" s="14"/>
      <c r="K18" s="14"/>
      <c r="L18" s="14"/>
    </row>
    <row r="19" spans="1:12" ht="17.25" customHeight="1">
      <c r="A19" s="8" t="s">
        <v>25</v>
      </c>
      <c r="B19" s="3">
        <v>1148</v>
      </c>
      <c r="C19" s="511">
        <v>1271</v>
      </c>
      <c r="D19" s="517"/>
      <c r="E19" s="512"/>
      <c r="F19" s="3">
        <v>76.8</v>
      </c>
      <c r="G19" s="518">
        <f t="shared" si="0"/>
        <v>110.71428571428572</v>
      </c>
      <c r="H19" s="605"/>
      <c r="I19" s="14"/>
      <c r="J19" s="14"/>
      <c r="K19" s="14"/>
      <c r="L19" s="14"/>
    </row>
    <row r="20" spans="1:12" ht="17.25" customHeight="1">
      <c r="A20" s="8" t="s">
        <v>43</v>
      </c>
      <c r="B20" s="3">
        <v>183</v>
      </c>
      <c r="C20" s="511">
        <v>267.3</v>
      </c>
      <c r="D20" s="517"/>
      <c r="E20" s="512"/>
      <c r="F20" s="3"/>
      <c r="G20" s="518">
        <f t="shared" si="0"/>
        <v>146.0655737704918</v>
      </c>
      <c r="H20" s="605"/>
      <c r="I20" s="14"/>
      <c r="J20" s="14"/>
      <c r="K20" s="14"/>
      <c r="L20" s="14"/>
    </row>
    <row r="21" spans="1:12" ht="18" customHeight="1" thickBot="1">
      <c r="A21" s="37" t="s">
        <v>8</v>
      </c>
      <c r="B21" s="9">
        <v>316.6</v>
      </c>
      <c r="C21" s="507">
        <v>252.7</v>
      </c>
      <c r="D21" s="542"/>
      <c r="E21" s="508"/>
      <c r="F21" s="9">
        <v>137.4</v>
      </c>
      <c r="G21" s="559">
        <f t="shared" si="0"/>
        <v>79.81680353758685</v>
      </c>
      <c r="H21" s="614"/>
      <c r="I21" s="14"/>
      <c r="J21" s="14"/>
      <c r="K21" s="14"/>
      <c r="L21" s="14"/>
    </row>
    <row r="22" spans="1:12" ht="32.25" customHeight="1" thickBot="1">
      <c r="A22" s="44" t="s">
        <v>47</v>
      </c>
      <c r="B22" s="12">
        <f>SUM(B8:B21)</f>
        <v>53943.8</v>
      </c>
      <c r="C22" s="509">
        <f>SUM(C8:C21)</f>
        <v>55696.700000000004</v>
      </c>
      <c r="D22" s="543"/>
      <c r="E22" s="510"/>
      <c r="F22" s="12" t="e">
        <f>SUM(F8+F9+#REF!+#REF!+F10+F12+F11+#REF!+F13+F14+F15+F16+F17+F18+F19+F21+#REF!)</f>
        <v>#REF!</v>
      </c>
      <c r="G22" s="554">
        <f>C22/B22*100</f>
        <v>103.24949299085344</v>
      </c>
      <c r="H22" s="555"/>
      <c r="I22" s="14"/>
      <c r="J22" s="14"/>
      <c r="K22" s="14"/>
      <c r="L22" s="14"/>
    </row>
    <row r="23" spans="1:12" s="24" customFormat="1" ht="29.25" customHeight="1">
      <c r="A23" s="43" t="s">
        <v>42</v>
      </c>
      <c r="B23" s="2">
        <v>7230.7</v>
      </c>
      <c r="C23" s="525">
        <v>7230.7</v>
      </c>
      <c r="D23" s="537"/>
      <c r="E23" s="526"/>
      <c r="F23" s="2">
        <v>350</v>
      </c>
      <c r="G23" s="558">
        <f>C23/B23*100</f>
        <v>100</v>
      </c>
      <c r="H23" s="606"/>
      <c r="I23" s="23"/>
      <c r="J23" s="23"/>
      <c r="K23" s="23"/>
      <c r="L23" s="23"/>
    </row>
    <row r="24" spans="1:12" s="24" customFormat="1" ht="26.25" customHeight="1" thickBot="1">
      <c r="A24" s="43" t="s">
        <v>62</v>
      </c>
      <c r="B24" s="2">
        <v>2103</v>
      </c>
      <c r="C24" s="511">
        <v>2103</v>
      </c>
      <c r="D24" s="517"/>
      <c r="E24" s="512"/>
      <c r="F24" s="2"/>
      <c r="G24" s="558">
        <f>C24/B24*100</f>
        <v>100</v>
      </c>
      <c r="H24" s="606"/>
      <c r="I24" s="23"/>
      <c r="J24" s="23"/>
      <c r="K24" s="23"/>
      <c r="L24" s="23"/>
    </row>
    <row r="25" spans="1:12" s="24" customFormat="1" ht="0.75" customHeight="1" hidden="1">
      <c r="A25" s="37" t="s">
        <v>39</v>
      </c>
      <c r="B25" s="9"/>
      <c r="C25" s="9"/>
      <c r="D25" s="9"/>
      <c r="E25" s="9"/>
      <c r="F25" s="9"/>
      <c r="G25" s="9" t="e">
        <f>E25/B25*100</f>
        <v>#DIV/0!</v>
      </c>
      <c r="H25" s="10" t="e">
        <f>E25/C25*100</f>
        <v>#DIV/0!</v>
      </c>
      <c r="I25" s="23"/>
      <c r="J25" s="23"/>
      <c r="K25" s="23"/>
      <c r="L25" s="23"/>
    </row>
    <row r="26" spans="1:12" s="24" customFormat="1" ht="17.25" customHeight="1" thickBot="1">
      <c r="A26" s="44" t="s">
        <v>48</v>
      </c>
      <c r="B26" s="12">
        <f>B24+B23+B22</f>
        <v>63277.5</v>
      </c>
      <c r="C26" s="509">
        <f>C24+C23+C22</f>
        <v>65030.40000000001</v>
      </c>
      <c r="D26" s="543"/>
      <c r="E26" s="510"/>
      <c r="F26" s="12"/>
      <c r="G26" s="554">
        <f>C26/B26*100</f>
        <v>102.77017897356882</v>
      </c>
      <c r="H26" s="555"/>
      <c r="I26" s="23"/>
      <c r="J26" s="23"/>
      <c r="K26" s="23"/>
      <c r="L26" s="23"/>
    </row>
    <row r="27" spans="1:12" s="24" customFormat="1" ht="16.5" customHeight="1" thickBot="1">
      <c r="A27" s="92" t="s">
        <v>38</v>
      </c>
      <c r="B27" s="87">
        <v>26768.7</v>
      </c>
      <c r="C27" s="550">
        <v>24656.5</v>
      </c>
      <c r="D27" s="617"/>
      <c r="E27" s="551"/>
      <c r="F27" s="87"/>
      <c r="G27" s="560">
        <f>C27/B27*100</f>
        <v>92.10944125041559</v>
      </c>
      <c r="H27" s="607"/>
      <c r="I27" s="23"/>
      <c r="J27" s="23"/>
      <c r="K27" s="23"/>
      <c r="L27" s="23"/>
    </row>
    <row r="28" spans="1:12" s="24" customFormat="1" ht="19.5" customHeight="1" thickBot="1">
      <c r="A28" s="44" t="s">
        <v>30</v>
      </c>
      <c r="B28" s="12">
        <f>B22+B23+B24+B25+B27</f>
        <v>90046.2</v>
      </c>
      <c r="C28" s="509">
        <f>C22+C23+C24+C25+C27</f>
        <v>89686.9</v>
      </c>
      <c r="D28" s="543"/>
      <c r="E28" s="510"/>
      <c r="F28" s="12" t="e">
        <f>F22+F23+F25+F27</f>
        <v>#REF!</v>
      </c>
      <c r="G28" s="554">
        <f>C28/B28*100</f>
        <v>99.60098260670634</v>
      </c>
      <c r="H28" s="555"/>
      <c r="I28" s="23"/>
      <c r="J28" s="23"/>
      <c r="K28" s="23"/>
      <c r="L28" s="23"/>
    </row>
    <row r="29" spans="1:12" s="24" customFormat="1" ht="7.5" customHeight="1">
      <c r="A29" s="39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</row>
    <row r="30" spans="1:12" s="24" customFormat="1" ht="16.5" customHeight="1">
      <c r="A30" s="33" t="s">
        <v>15</v>
      </c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</row>
    <row r="31" spans="1:12" s="24" customFormat="1" ht="11.25" customHeight="1" thickBot="1">
      <c r="A31" s="31"/>
      <c r="B31" s="31"/>
      <c r="C31" s="31"/>
      <c r="D31" s="31"/>
      <c r="E31" s="31"/>
      <c r="F31" s="31"/>
      <c r="G31" s="31"/>
      <c r="H31" s="31"/>
      <c r="I31" s="23"/>
      <c r="J31" s="23"/>
      <c r="K31" s="23"/>
      <c r="L31" s="23"/>
    </row>
    <row r="32" spans="1:256" s="76" customFormat="1" ht="18" customHeight="1">
      <c r="A32" s="515" t="s">
        <v>0</v>
      </c>
      <c r="B32" s="528" t="s">
        <v>70</v>
      </c>
      <c r="C32" s="528"/>
      <c r="D32" s="50" t="s">
        <v>40</v>
      </c>
      <c r="E32" s="528" t="s">
        <v>71</v>
      </c>
      <c r="F32" s="528"/>
      <c r="G32" s="528"/>
      <c r="H32" s="547" t="s">
        <v>56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4" customFormat="1" ht="29.25" customHeight="1" thickBot="1">
      <c r="A33" s="516"/>
      <c r="B33" s="529"/>
      <c r="C33" s="529"/>
      <c r="D33" s="48"/>
      <c r="E33" s="529"/>
      <c r="F33" s="529"/>
      <c r="G33" s="529"/>
      <c r="H33" s="618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12" s="24" customFormat="1" ht="14.25" customHeight="1" hidden="1">
      <c r="A34" s="81"/>
      <c r="B34" s="11"/>
      <c r="C34" s="82"/>
      <c r="D34" s="82"/>
      <c r="E34" s="82"/>
      <c r="F34" s="11"/>
      <c r="G34" s="11"/>
      <c r="H34" s="80"/>
      <c r="I34" s="23"/>
      <c r="J34" s="23"/>
      <c r="K34" s="23"/>
      <c r="L34" s="23"/>
    </row>
    <row r="35" spans="1:12" s="46" customFormat="1" ht="27" customHeight="1">
      <c r="A35" s="8" t="s">
        <v>2</v>
      </c>
      <c r="B35" s="518">
        <v>2000</v>
      </c>
      <c r="C35" s="518"/>
      <c r="D35" s="3">
        <v>265.7</v>
      </c>
      <c r="E35" s="518">
        <v>1978.7</v>
      </c>
      <c r="F35" s="518"/>
      <c r="G35" s="518"/>
      <c r="H35" s="5">
        <f>E35/B35*100</f>
        <v>98.935</v>
      </c>
      <c r="I35" s="45"/>
      <c r="J35" s="45"/>
      <c r="K35" s="45"/>
      <c r="L35" s="45"/>
    </row>
    <row r="36" spans="1:12" s="46" customFormat="1" ht="27" customHeight="1">
      <c r="A36" s="8" t="s">
        <v>57</v>
      </c>
      <c r="B36" s="511"/>
      <c r="C36" s="512"/>
      <c r="D36" s="3"/>
      <c r="E36" s="511">
        <v>9.5</v>
      </c>
      <c r="F36" s="517"/>
      <c r="G36" s="512"/>
      <c r="H36" s="5"/>
      <c r="I36" s="45"/>
      <c r="J36" s="45"/>
      <c r="K36" s="45"/>
      <c r="L36" s="45"/>
    </row>
    <row r="37" spans="1:12" s="46" customFormat="1" ht="27" customHeight="1">
      <c r="A37" s="8" t="s">
        <v>14</v>
      </c>
      <c r="B37" s="518">
        <v>8291.7</v>
      </c>
      <c r="C37" s="518"/>
      <c r="D37" s="3">
        <v>2158.9</v>
      </c>
      <c r="E37" s="518">
        <v>6968</v>
      </c>
      <c r="F37" s="518"/>
      <c r="G37" s="518"/>
      <c r="H37" s="5">
        <f aca="true" t="shared" si="1" ref="H37:H45">E37/B37*100</f>
        <v>84.03584307198764</v>
      </c>
      <c r="I37" s="45"/>
      <c r="J37" s="45"/>
      <c r="K37" s="45"/>
      <c r="L37" s="45"/>
    </row>
    <row r="38" spans="1:12" s="46" customFormat="1" ht="27" customHeight="1">
      <c r="A38" s="26" t="s">
        <v>49</v>
      </c>
      <c r="B38" s="513">
        <f>B39+B40</f>
        <v>1874.5</v>
      </c>
      <c r="C38" s="514"/>
      <c r="D38" s="7"/>
      <c r="E38" s="513">
        <f>E39+E40</f>
        <v>1613.5</v>
      </c>
      <c r="F38" s="527"/>
      <c r="G38" s="514"/>
      <c r="H38" s="21">
        <f t="shared" si="1"/>
        <v>86.0762870098693</v>
      </c>
      <c r="I38" s="45"/>
      <c r="J38" s="45"/>
      <c r="K38" s="45"/>
      <c r="L38" s="45"/>
    </row>
    <row r="39" spans="1:12" s="83" customFormat="1" ht="28.5" customHeight="1">
      <c r="A39" s="8" t="s">
        <v>51</v>
      </c>
      <c r="B39" s="518">
        <v>87</v>
      </c>
      <c r="C39" s="518"/>
      <c r="D39" s="3">
        <v>46.9</v>
      </c>
      <c r="E39" s="518">
        <v>70.1</v>
      </c>
      <c r="F39" s="518"/>
      <c r="G39" s="518"/>
      <c r="H39" s="5">
        <f t="shared" si="1"/>
        <v>80.57471264367815</v>
      </c>
      <c r="I39" s="14"/>
      <c r="J39" s="14"/>
      <c r="K39" s="14"/>
      <c r="L39" s="14"/>
    </row>
    <row r="40" spans="1:12" s="83" customFormat="1" ht="30" customHeight="1">
      <c r="A40" s="8" t="s">
        <v>58</v>
      </c>
      <c r="B40" s="518">
        <v>1787.5</v>
      </c>
      <c r="C40" s="518"/>
      <c r="D40" s="3">
        <v>453.9</v>
      </c>
      <c r="E40" s="518">
        <v>1543.4</v>
      </c>
      <c r="F40" s="518"/>
      <c r="G40" s="518"/>
      <c r="H40" s="5">
        <f t="shared" si="1"/>
        <v>86.34405594405595</v>
      </c>
      <c r="I40" s="14"/>
      <c r="J40" s="14"/>
      <c r="K40" s="14"/>
      <c r="L40" s="14"/>
    </row>
    <row r="41" spans="1:12" s="24" customFormat="1" ht="15.75" customHeight="1">
      <c r="A41" s="26" t="s">
        <v>34</v>
      </c>
      <c r="B41" s="513">
        <f>B43+B44+B42</f>
        <v>2200</v>
      </c>
      <c r="C41" s="514"/>
      <c r="D41" s="7"/>
      <c r="E41" s="513">
        <f>E43+E44+E42</f>
        <v>1696.3000000000002</v>
      </c>
      <c r="F41" s="527"/>
      <c r="G41" s="514"/>
      <c r="H41" s="21">
        <f>E41/B41*100</f>
        <v>77.10454545454546</v>
      </c>
      <c r="I41" s="23"/>
      <c r="J41" s="23"/>
      <c r="K41" s="23"/>
      <c r="L41" s="23"/>
    </row>
    <row r="42" spans="1:12" s="24" customFormat="1" ht="15.75" customHeight="1">
      <c r="A42" s="8" t="s">
        <v>61</v>
      </c>
      <c r="B42" s="513"/>
      <c r="C42" s="514"/>
      <c r="D42" s="7"/>
      <c r="E42" s="511">
        <v>11.4</v>
      </c>
      <c r="F42" s="517"/>
      <c r="G42" s="512"/>
      <c r="H42" s="21"/>
      <c r="I42" s="23"/>
      <c r="J42" s="23"/>
      <c r="K42" s="23"/>
      <c r="L42" s="23"/>
    </row>
    <row r="43" spans="1:12" s="83" customFormat="1" ht="17.25" customHeight="1">
      <c r="A43" s="8" t="s">
        <v>35</v>
      </c>
      <c r="B43" s="511">
        <v>1600</v>
      </c>
      <c r="C43" s="512"/>
      <c r="D43" s="3"/>
      <c r="E43" s="511">
        <v>1250</v>
      </c>
      <c r="F43" s="517"/>
      <c r="G43" s="512"/>
      <c r="H43" s="5">
        <f t="shared" si="1"/>
        <v>78.125</v>
      </c>
      <c r="I43" s="14"/>
      <c r="J43" s="14"/>
      <c r="K43" s="14"/>
      <c r="L43" s="14"/>
    </row>
    <row r="44" spans="1:12" s="83" customFormat="1" ht="18" customHeight="1">
      <c r="A44" s="8" t="s">
        <v>36</v>
      </c>
      <c r="B44" s="511">
        <v>600</v>
      </c>
      <c r="C44" s="512"/>
      <c r="D44" s="3"/>
      <c r="E44" s="511">
        <v>434.9</v>
      </c>
      <c r="F44" s="517"/>
      <c r="G44" s="512"/>
      <c r="H44" s="5">
        <f t="shared" si="1"/>
        <v>72.48333333333333</v>
      </c>
      <c r="I44" s="14"/>
      <c r="J44" s="14"/>
      <c r="K44" s="14"/>
      <c r="L44" s="14"/>
    </row>
    <row r="45" spans="1:12" s="83" customFormat="1" ht="15" customHeight="1" thickBot="1">
      <c r="A45" s="84" t="s">
        <v>30</v>
      </c>
      <c r="B45" s="615">
        <f>B35+B36+B37+B38+B41</f>
        <v>14366.2</v>
      </c>
      <c r="C45" s="615"/>
      <c r="D45" s="85" t="e">
        <f>#REF!+#REF!</f>
        <v>#REF!</v>
      </c>
      <c r="E45" s="615">
        <f>E35+E36+E37+E38+E41</f>
        <v>12266</v>
      </c>
      <c r="F45" s="615"/>
      <c r="G45" s="615"/>
      <c r="H45" s="86">
        <f t="shared" si="1"/>
        <v>85.38096365079144</v>
      </c>
      <c r="I45" s="14"/>
      <c r="J45" s="14"/>
      <c r="K45" s="14"/>
      <c r="L45" s="14"/>
    </row>
    <row r="46" spans="1:12" s="83" customFormat="1" ht="15">
      <c r="A46" s="41"/>
      <c r="B46" s="30"/>
      <c r="C46" s="30"/>
      <c r="D46" s="30"/>
      <c r="E46" s="30"/>
      <c r="F46" s="30"/>
      <c r="G46" s="30"/>
      <c r="H46" s="16"/>
      <c r="I46" s="14"/>
      <c r="J46" s="14"/>
      <c r="K46" s="14"/>
      <c r="L46" s="14"/>
    </row>
    <row r="47" spans="1:12" s="83" customFormat="1" ht="18.75">
      <c r="A47" s="41"/>
      <c r="B47" s="19"/>
      <c r="C47" s="19"/>
      <c r="D47" s="19"/>
      <c r="E47" s="19"/>
      <c r="F47" s="19"/>
      <c r="G47" s="19"/>
      <c r="H47" s="18"/>
      <c r="I47" s="14"/>
      <c r="J47" s="14"/>
      <c r="K47" s="14"/>
      <c r="L47" s="14"/>
    </row>
    <row r="48" spans="1:12" s="83" customFormat="1" ht="18.75">
      <c r="A48" s="41"/>
      <c r="B48" s="19"/>
      <c r="C48" s="19"/>
      <c r="D48" s="19"/>
      <c r="E48" s="19"/>
      <c r="F48" s="19"/>
      <c r="G48" s="19"/>
      <c r="H48" s="18"/>
      <c r="I48" s="14"/>
      <c r="J48" s="14"/>
      <c r="K48" s="14"/>
      <c r="L48" s="14"/>
    </row>
    <row r="49" spans="1:12" s="83" customFormat="1" ht="18.75">
      <c r="A49" s="41"/>
      <c r="B49" s="19"/>
      <c r="C49" s="19"/>
      <c r="D49" s="19"/>
      <c r="E49" s="19"/>
      <c r="F49" s="19"/>
      <c r="G49" s="19"/>
      <c r="H49" s="18"/>
      <c r="I49" s="14"/>
      <c r="J49" s="14"/>
      <c r="K49" s="14"/>
      <c r="L49" s="14"/>
    </row>
    <row r="50" spans="1:12" s="83" customFormat="1" ht="18.75">
      <c r="A50" s="41"/>
      <c r="B50" s="19"/>
      <c r="C50" s="19"/>
      <c r="D50" s="19"/>
      <c r="E50" s="19"/>
      <c r="F50" s="19"/>
      <c r="G50" s="19"/>
      <c r="H50" s="18"/>
      <c r="I50" s="14"/>
      <c r="J50" s="14"/>
      <c r="K50" s="14"/>
      <c r="L50" s="14"/>
    </row>
    <row r="51" spans="1:12" s="56" customFormat="1" ht="18.75">
      <c r="A51" s="58"/>
      <c r="B51" s="60"/>
      <c r="C51" s="60"/>
      <c r="D51" s="60"/>
      <c r="E51" s="60"/>
      <c r="F51" s="60"/>
      <c r="G51" s="60"/>
      <c r="H51" s="59"/>
      <c r="I51" s="55"/>
      <c r="J51" s="55"/>
      <c r="K51" s="55"/>
      <c r="L51" s="55"/>
    </row>
    <row r="52" spans="1:12" s="56" customFormat="1" ht="15.75">
      <c r="A52" s="58"/>
      <c r="B52" s="57"/>
      <c r="C52" s="57"/>
      <c r="D52" s="57"/>
      <c r="E52" s="57"/>
      <c r="F52" s="57"/>
      <c r="G52" s="57"/>
      <c r="H52" s="59"/>
      <c r="I52" s="55"/>
      <c r="J52" s="55"/>
      <c r="K52" s="55"/>
      <c r="L52" s="55"/>
    </row>
    <row r="53" spans="1:12" s="56" customFormat="1" ht="15.75">
      <c r="A53" s="58"/>
      <c r="B53" s="57"/>
      <c r="C53" s="57"/>
      <c r="D53" s="57"/>
      <c r="E53" s="57"/>
      <c r="F53" s="57"/>
      <c r="G53" s="57"/>
      <c r="H53" s="59"/>
      <c r="I53" s="55"/>
      <c r="J53" s="55"/>
      <c r="K53" s="55"/>
      <c r="L53" s="55"/>
    </row>
    <row r="54" spans="1:12" s="56" customFormat="1" ht="15.75">
      <c r="A54" s="58"/>
      <c r="B54" s="57"/>
      <c r="C54" s="57"/>
      <c r="D54" s="57"/>
      <c r="E54" s="57"/>
      <c r="F54" s="57"/>
      <c r="G54" s="57"/>
      <c r="H54" s="59"/>
      <c r="I54" s="55"/>
      <c r="J54" s="55"/>
      <c r="K54" s="55"/>
      <c r="L54" s="55"/>
    </row>
    <row r="55" spans="1:12" s="56" customFormat="1" ht="15.75">
      <c r="A55" s="58"/>
      <c r="B55" s="57"/>
      <c r="C55" s="57"/>
      <c r="D55" s="57"/>
      <c r="E55" s="57"/>
      <c r="F55" s="57"/>
      <c r="G55" s="57"/>
      <c r="H55" s="59"/>
      <c r="I55" s="55"/>
      <c r="J55" s="55"/>
      <c r="K55" s="55"/>
      <c r="L55" s="55"/>
    </row>
    <row r="56" spans="1:12" s="56" customFormat="1" ht="15.75">
      <c r="A56" s="58"/>
      <c r="B56" s="57"/>
      <c r="C56" s="57"/>
      <c r="D56" s="57"/>
      <c r="E56" s="57"/>
      <c r="F56" s="57"/>
      <c r="G56" s="57"/>
      <c r="H56" s="59"/>
      <c r="I56" s="55"/>
      <c r="J56" s="55"/>
      <c r="K56" s="55"/>
      <c r="L56" s="55"/>
    </row>
    <row r="57" spans="1:12" s="56" customFormat="1" ht="15">
      <c r="A57" s="58"/>
      <c r="B57" s="57"/>
      <c r="C57" s="57"/>
      <c r="D57" s="57"/>
      <c r="E57" s="57"/>
      <c r="F57" s="57"/>
      <c r="G57" s="57"/>
      <c r="H57" s="55"/>
      <c r="I57" s="55"/>
      <c r="J57" s="55"/>
      <c r="K57" s="55"/>
      <c r="L57" s="55"/>
    </row>
    <row r="58" spans="1:12" s="56" customFormat="1" ht="15">
      <c r="A58" s="58"/>
      <c r="B58" s="57"/>
      <c r="C58" s="57"/>
      <c r="D58" s="57"/>
      <c r="E58" s="57"/>
      <c r="F58" s="57"/>
      <c r="G58" s="57"/>
      <c r="H58" s="55"/>
      <c r="I58" s="55"/>
      <c r="J58" s="55"/>
      <c r="K58" s="55"/>
      <c r="L58" s="55"/>
    </row>
    <row r="59" spans="1:12" s="56" customFormat="1" ht="15">
      <c r="A59" s="58"/>
      <c r="B59" s="57"/>
      <c r="C59" s="57"/>
      <c r="D59" s="57"/>
      <c r="E59" s="57"/>
      <c r="F59" s="57"/>
      <c r="G59" s="57"/>
      <c r="H59" s="55"/>
      <c r="I59" s="55"/>
      <c r="J59" s="55"/>
      <c r="K59" s="55"/>
      <c r="L59" s="55"/>
    </row>
    <row r="60" spans="1:12" s="56" customFormat="1" ht="15">
      <c r="A60" s="58"/>
      <c r="B60" s="57"/>
      <c r="C60" s="57"/>
      <c r="D60" s="57"/>
      <c r="E60" s="57"/>
      <c r="F60" s="57"/>
      <c r="G60" s="57"/>
      <c r="H60" s="55"/>
      <c r="I60" s="55"/>
      <c r="J60" s="55"/>
      <c r="K60" s="55"/>
      <c r="L60" s="55"/>
    </row>
    <row r="61" spans="1:12" s="56" customFormat="1" ht="15">
      <c r="A61" s="58"/>
      <c r="B61" s="57"/>
      <c r="C61" s="57"/>
      <c r="D61" s="57"/>
      <c r="E61" s="57"/>
      <c r="F61" s="57"/>
      <c r="G61" s="57"/>
      <c r="H61" s="55"/>
      <c r="I61" s="55"/>
      <c r="J61" s="55"/>
      <c r="K61" s="55"/>
      <c r="L61" s="55"/>
    </row>
    <row r="62" spans="1:12" s="56" customFormat="1" ht="15">
      <c r="A62" s="58"/>
      <c r="B62" s="57"/>
      <c r="C62" s="57"/>
      <c r="D62" s="57"/>
      <c r="E62" s="57"/>
      <c r="F62" s="57"/>
      <c r="G62" s="57"/>
      <c r="H62" s="55"/>
      <c r="I62" s="55"/>
      <c r="J62" s="55"/>
      <c r="K62" s="55"/>
      <c r="L62" s="55"/>
    </row>
    <row r="63" spans="1:12" s="56" customFormat="1" ht="15">
      <c r="A63" s="58"/>
      <c r="B63" s="57"/>
      <c r="C63" s="57"/>
      <c r="D63" s="57"/>
      <c r="E63" s="57"/>
      <c r="F63" s="57"/>
      <c r="G63" s="57"/>
      <c r="H63" s="55"/>
      <c r="I63" s="55"/>
      <c r="J63" s="55"/>
      <c r="K63" s="55"/>
      <c r="L63" s="55"/>
    </row>
    <row r="64" spans="1:12" s="56" customFormat="1" ht="15">
      <c r="A64" s="58"/>
      <c r="B64" s="57"/>
      <c r="C64" s="57"/>
      <c r="D64" s="57"/>
      <c r="E64" s="57"/>
      <c r="F64" s="57"/>
      <c r="G64" s="57"/>
      <c r="H64" s="55"/>
      <c r="I64" s="55"/>
      <c r="J64" s="55"/>
      <c r="K64" s="55"/>
      <c r="L64" s="55"/>
    </row>
    <row r="65" spans="1:12" s="56" customFormat="1" ht="15">
      <c r="A65" s="58"/>
      <c r="B65" s="57"/>
      <c r="C65" s="57"/>
      <c r="D65" s="57"/>
      <c r="E65" s="57"/>
      <c r="F65" s="57"/>
      <c r="G65" s="57"/>
      <c r="H65" s="55"/>
      <c r="I65" s="55"/>
      <c r="J65" s="55"/>
      <c r="K65" s="55"/>
      <c r="L65" s="55"/>
    </row>
    <row r="66" spans="1:12" s="56" customFormat="1" ht="15">
      <c r="A66" s="58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56" customFormat="1" ht="1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56" customFormat="1" ht="1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s="56" customFormat="1" ht="1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56" customFormat="1" ht="1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56" customFormat="1" ht="15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56" customFormat="1" ht="1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56" customFormat="1" ht="15">
      <c r="A73" s="5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56" customFormat="1" ht="15">
      <c r="A74" s="61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56" customFormat="1" ht="15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56" customFormat="1" ht="15">
      <c r="A76" s="61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56" customFormat="1" ht="15">
      <c r="A77" s="61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56" customFormat="1" ht="15.75">
      <c r="A78" s="62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56" customFormat="1" ht="15.75">
      <c r="A79" s="62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56" customFormat="1" ht="15.75">
      <c r="A80" s="62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56" customFormat="1" ht="15.75">
      <c r="A81" s="62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56" customFormat="1" ht="15.75">
      <c r="A82" s="62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6" customFormat="1" ht="15.75">
      <c r="A83" s="62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56" customFormat="1" ht="15.75">
      <c r="A84" s="62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56" customFormat="1" ht="15.75">
      <c r="A85" s="62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56" customFormat="1" ht="15.75">
      <c r="A86" s="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56" customFormat="1" ht="15.75">
      <c r="A87" s="62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="56" customFormat="1" ht="15">
      <c r="A88" s="63"/>
    </row>
    <row r="89" s="56" customFormat="1" ht="15">
      <c r="A89" s="63"/>
    </row>
    <row r="90" s="56" customFormat="1" ht="15">
      <c r="A90" s="63"/>
    </row>
    <row r="91" s="56" customFormat="1" ht="15">
      <c r="A91" s="63"/>
    </row>
    <row r="92" s="56" customFormat="1" ht="15">
      <c r="A92" s="63"/>
    </row>
    <row r="93" s="56" customFormat="1" ht="15">
      <c r="A93" s="63"/>
    </row>
    <row r="94" s="56" customFormat="1" ht="15">
      <c r="A94" s="63"/>
    </row>
    <row r="95" s="56" customFormat="1" ht="12.75">
      <c r="A95" s="64"/>
    </row>
    <row r="96" s="56" customFormat="1" ht="12.75">
      <c r="A96" s="64"/>
    </row>
    <row r="97" s="56" customFormat="1" ht="12.75">
      <c r="A97" s="64"/>
    </row>
    <row r="98" spans="1:8" s="56" customFormat="1" ht="18.75">
      <c r="A98" s="65"/>
      <c r="B98" s="66"/>
      <c r="C98" s="66"/>
      <c r="D98" s="66"/>
      <c r="E98" s="66"/>
      <c r="F98" s="66"/>
      <c r="G98" s="66"/>
      <c r="H98" s="66"/>
    </row>
    <row r="99" spans="1:8" s="56" customFormat="1" ht="18.75">
      <c r="A99" s="65"/>
      <c r="B99" s="66"/>
      <c r="C99" s="66"/>
      <c r="D99" s="66"/>
      <c r="E99" s="66"/>
      <c r="F99" s="66"/>
      <c r="G99" s="66"/>
      <c r="H99" s="66"/>
    </row>
    <row r="100" spans="1:8" s="56" customFormat="1" ht="18.75">
      <c r="A100" s="65"/>
      <c r="B100" s="66"/>
      <c r="C100" s="66"/>
      <c r="D100" s="66"/>
      <c r="E100" s="66"/>
      <c r="F100" s="66"/>
      <c r="G100" s="66"/>
      <c r="H100" s="66"/>
    </row>
    <row r="101" spans="1:8" s="56" customFormat="1" ht="18.75">
      <c r="A101" s="65"/>
      <c r="B101" s="66"/>
      <c r="C101" s="66"/>
      <c r="D101" s="66"/>
      <c r="E101" s="66"/>
      <c r="F101" s="66"/>
      <c r="G101" s="66"/>
      <c r="H101" s="66"/>
    </row>
    <row r="102" spans="1:8" s="56" customFormat="1" ht="17.25" customHeight="1">
      <c r="A102" s="53"/>
      <c r="B102" s="67"/>
      <c r="C102" s="67"/>
      <c r="D102" s="67"/>
      <c r="E102" s="53"/>
      <c r="F102" s="53"/>
      <c r="G102" s="53"/>
      <c r="H102" s="53"/>
    </row>
    <row r="103" spans="1:8" s="56" customFormat="1" ht="15.75">
      <c r="A103" s="53"/>
      <c r="B103" s="67"/>
      <c r="C103" s="67"/>
      <c r="D103" s="67"/>
      <c r="E103" s="53"/>
      <c r="F103" s="53"/>
      <c r="G103" s="53"/>
      <c r="H103" s="53"/>
    </row>
    <row r="104" spans="1:8" s="56" customFormat="1" ht="15.75">
      <c r="A104" s="53"/>
      <c r="B104" s="67"/>
      <c r="C104" s="67"/>
      <c r="D104" s="67"/>
      <c r="E104" s="53"/>
      <c r="F104" s="53"/>
      <c r="G104" s="53"/>
      <c r="H104" s="53"/>
    </row>
    <row r="105" spans="1:8" s="56" customFormat="1" ht="15.75">
      <c r="A105" s="53"/>
      <c r="B105" s="67"/>
      <c r="C105" s="67"/>
      <c r="D105" s="67"/>
      <c r="E105" s="53"/>
      <c r="F105" s="53"/>
      <c r="G105" s="53"/>
      <c r="H105" s="53"/>
    </row>
    <row r="106" spans="1:8" s="56" customFormat="1" ht="15.75">
      <c r="A106" s="68"/>
      <c r="B106" s="67"/>
      <c r="C106" s="67"/>
      <c r="D106" s="67"/>
      <c r="E106" s="67"/>
      <c r="F106" s="67"/>
      <c r="G106" s="67"/>
      <c r="H106" s="55"/>
    </row>
    <row r="107" spans="1:8" s="56" customFormat="1" ht="15.75">
      <c r="A107" s="69"/>
      <c r="B107" s="54"/>
      <c r="C107" s="54"/>
      <c r="D107" s="54"/>
      <c r="E107" s="54"/>
      <c r="F107" s="54"/>
      <c r="G107" s="54"/>
      <c r="H107" s="70"/>
    </row>
    <row r="108" spans="1:8" s="56" customFormat="1" ht="15.75">
      <c r="A108" s="69"/>
      <c r="B108" s="54"/>
      <c r="C108" s="54"/>
      <c r="D108" s="54"/>
      <c r="E108" s="54"/>
      <c r="F108" s="54"/>
      <c r="G108" s="54"/>
      <c r="H108" s="70"/>
    </row>
    <row r="109" spans="1:8" s="56" customFormat="1" ht="15.75">
      <c r="A109" s="69"/>
      <c r="B109" s="54"/>
      <c r="C109" s="54"/>
      <c r="D109" s="54"/>
      <c r="E109" s="54"/>
      <c r="F109" s="54"/>
      <c r="G109" s="54"/>
      <c r="H109" s="70"/>
    </row>
    <row r="110" spans="1:8" s="56" customFormat="1" ht="15.75">
      <c r="A110" s="69"/>
      <c r="B110" s="54"/>
      <c r="C110" s="54"/>
      <c r="D110" s="54"/>
      <c r="E110" s="54"/>
      <c r="F110" s="54"/>
      <c r="G110" s="54"/>
      <c r="H110" s="70"/>
    </row>
    <row r="111" spans="1:8" s="56" customFormat="1" ht="15.75">
      <c r="A111" s="69"/>
      <c r="B111" s="54"/>
      <c r="C111" s="54"/>
      <c r="D111" s="54"/>
      <c r="E111" s="54"/>
      <c r="F111" s="54"/>
      <c r="G111" s="54"/>
      <c r="H111" s="70"/>
    </row>
    <row r="112" spans="1:8" s="56" customFormat="1" ht="15.75">
      <c r="A112" s="69"/>
      <c r="B112" s="54"/>
      <c r="C112" s="54"/>
      <c r="D112" s="54"/>
      <c r="E112" s="54"/>
      <c r="F112" s="54"/>
      <c r="G112" s="54"/>
      <c r="H112" s="70"/>
    </row>
    <row r="113" spans="1:8" s="56" customFormat="1" ht="15.75">
      <c r="A113" s="69"/>
      <c r="B113" s="54"/>
      <c r="C113" s="54"/>
      <c r="D113" s="54"/>
      <c r="E113" s="54"/>
      <c r="F113" s="54"/>
      <c r="G113" s="54"/>
      <c r="H113" s="70"/>
    </row>
    <row r="114" spans="1:8" s="56" customFormat="1" ht="15.75">
      <c r="A114" s="69"/>
      <c r="B114" s="54"/>
      <c r="C114" s="54"/>
      <c r="D114" s="54"/>
      <c r="E114" s="54"/>
      <c r="F114" s="54"/>
      <c r="G114" s="54"/>
      <c r="H114" s="70"/>
    </row>
    <row r="115" spans="1:8" s="56" customFormat="1" ht="15.75">
      <c r="A115" s="69"/>
      <c r="B115" s="71"/>
      <c r="C115" s="71"/>
      <c r="D115" s="71"/>
      <c r="E115" s="54"/>
      <c r="F115" s="54"/>
      <c r="G115" s="54"/>
      <c r="H115" s="70"/>
    </row>
    <row r="116" spans="1:8" s="56" customFormat="1" ht="15.75">
      <c r="A116" s="69"/>
      <c r="B116" s="54"/>
      <c r="C116" s="54"/>
      <c r="D116" s="54"/>
      <c r="E116" s="54"/>
      <c r="F116" s="54"/>
      <c r="G116" s="54"/>
      <c r="H116" s="70"/>
    </row>
    <row r="117" spans="1:8" s="56" customFormat="1" ht="15.75">
      <c r="A117" s="69"/>
      <c r="B117" s="54"/>
      <c r="C117" s="54"/>
      <c r="D117" s="54"/>
      <c r="E117" s="54"/>
      <c r="F117" s="54"/>
      <c r="G117" s="54"/>
      <c r="H117" s="70"/>
    </row>
    <row r="118" spans="1:8" s="56" customFormat="1" ht="15.75">
      <c r="A118" s="69"/>
      <c r="B118" s="54"/>
      <c r="C118" s="54"/>
      <c r="D118" s="54"/>
      <c r="E118" s="54"/>
      <c r="F118" s="54"/>
      <c r="G118" s="54"/>
      <c r="H118" s="70"/>
    </row>
    <row r="119" spans="1:8" s="56" customFormat="1" ht="15.75">
      <c r="A119" s="69"/>
      <c r="B119" s="54"/>
      <c r="C119" s="54"/>
      <c r="D119" s="54"/>
      <c r="E119" s="54"/>
      <c r="F119" s="54"/>
      <c r="G119" s="54"/>
      <c r="H119" s="70"/>
    </row>
    <row r="120" spans="1:8" s="56" customFormat="1" ht="15.75">
      <c r="A120" s="69"/>
      <c r="B120" s="54"/>
      <c r="C120" s="54"/>
      <c r="D120" s="54"/>
      <c r="E120" s="54"/>
      <c r="F120" s="54"/>
      <c r="G120" s="54"/>
      <c r="H120" s="70"/>
    </row>
    <row r="121" spans="1:8" s="56" customFormat="1" ht="15.75">
      <c r="A121" s="69"/>
      <c r="B121" s="54"/>
      <c r="C121" s="54"/>
      <c r="D121" s="54"/>
      <c r="E121" s="54"/>
      <c r="F121" s="54"/>
      <c r="G121" s="54"/>
      <c r="H121" s="70"/>
    </row>
    <row r="122" spans="1:8" s="56" customFormat="1" ht="15.75">
      <c r="A122" s="69"/>
      <c r="B122" s="54"/>
      <c r="C122" s="54"/>
      <c r="D122" s="54"/>
      <c r="E122" s="54"/>
      <c r="F122" s="54"/>
      <c r="G122" s="54"/>
      <c r="H122" s="70"/>
    </row>
    <row r="123" spans="1:8" s="56" customFormat="1" ht="15.75">
      <c r="A123" s="69"/>
      <c r="B123" s="54"/>
      <c r="C123" s="54"/>
      <c r="D123" s="54"/>
      <c r="E123" s="54"/>
      <c r="F123" s="54"/>
      <c r="G123" s="54"/>
      <c r="H123" s="70"/>
    </row>
    <row r="124" spans="1:8" s="56" customFormat="1" ht="15.75">
      <c r="A124" s="72"/>
      <c r="B124" s="52"/>
      <c r="C124" s="52"/>
      <c r="D124" s="52"/>
      <c r="E124" s="52"/>
      <c r="F124" s="52"/>
      <c r="G124" s="52"/>
      <c r="H124" s="70"/>
    </row>
    <row r="125" spans="1:8" s="56" customFormat="1" ht="15.75">
      <c r="A125" s="72"/>
      <c r="B125" s="52"/>
      <c r="C125" s="52"/>
      <c r="D125" s="52"/>
      <c r="E125" s="52"/>
      <c r="F125" s="52"/>
      <c r="G125" s="52"/>
      <c r="H125" s="52"/>
    </row>
    <row r="126" spans="1:8" s="56" customFormat="1" ht="19.5" customHeight="1">
      <c r="A126" s="69"/>
      <c r="B126" s="52"/>
      <c r="C126" s="52"/>
      <c r="D126" s="52"/>
      <c r="E126" s="70"/>
      <c r="F126" s="70"/>
      <c r="G126" s="70"/>
      <c r="H126" s="70"/>
    </row>
    <row r="127" spans="1:8" s="56" customFormat="1" ht="15.75">
      <c r="A127" s="72"/>
      <c r="B127" s="52"/>
      <c r="C127" s="52"/>
      <c r="D127" s="52"/>
      <c r="E127" s="52"/>
      <c r="F127" s="52"/>
      <c r="G127" s="52"/>
      <c r="H127" s="52"/>
    </row>
    <row r="128" spans="1:8" s="56" customFormat="1" ht="15.75">
      <c r="A128" s="72"/>
      <c r="B128" s="52"/>
      <c r="C128" s="52"/>
      <c r="D128" s="52"/>
      <c r="E128" s="52"/>
      <c r="F128" s="52"/>
      <c r="G128" s="52"/>
      <c r="H128" s="52"/>
    </row>
    <row r="129" spans="1:8" s="56" customFormat="1" ht="15.75">
      <c r="A129" s="51"/>
      <c r="B129" s="54"/>
      <c r="C129" s="54"/>
      <c r="D129" s="54"/>
      <c r="E129" s="52"/>
      <c r="F129" s="52"/>
      <c r="G129" s="52"/>
      <c r="H129" s="52"/>
    </row>
    <row r="130" spans="1:8" s="56" customFormat="1" ht="15.75">
      <c r="A130" s="69"/>
      <c r="B130" s="54"/>
      <c r="C130" s="54"/>
      <c r="D130" s="54"/>
      <c r="E130" s="54"/>
      <c r="F130" s="54"/>
      <c r="G130" s="54"/>
      <c r="H130" s="70"/>
    </row>
    <row r="131" spans="1:8" s="56" customFormat="1" ht="15.75">
      <c r="A131" s="69"/>
      <c r="B131" s="54"/>
      <c r="C131" s="54"/>
      <c r="D131" s="54"/>
      <c r="E131" s="54"/>
      <c r="F131" s="54"/>
      <c r="G131" s="54"/>
      <c r="H131" s="70"/>
    </row>
    <row r="132" spans="1:8" s="56" customFormat="1" ht="15.75">
      <c r="A132" s="69"/>
      <c r="B132" s="54"/>
      <c r="C132" s="54"/>
      <c r="D132" s="54"/>
      <c r="E132" s="54"/>
      <c r="F132" s="54"/>
      <c r="G132" s="54"/>
      <c r="H132" s="70"/>
    </row>
    <row r="133" spans="1:8" s="56" customFormat="1" ht="15.75">
      <c r="A133" s="69"/>
      <c r="B133" s="54"/>
      <c r="C133" s="54"/>
      <c r="D133" s="54"/>
      <c r="E133" s="54"/>
      <c r="F133" s="54"/>
      <c r="G133" s="54"/>
      <c r="H133" s="70"/>
    </row>
    <row r="134" spans="1:8" s="56" customFormat="1" ht="15.75">
      <c r="A134" s="73"/>
      <c r="B134" s="54"/>
      <c r="C134" s="54"/>
      <c r="D134" s="54"/>
      <c r="E134" s="54"/>
      <c r="F134" s="54"/>
      <c r="G134" s="54"/>
      <c r="H134" s="70"/>
    </row>
    <row r="135" spans="1:8" s="56" customFormat="1" ht="15.75">
      <c r="A135" s="73"/>
      <c r="B135" s="54"/>
      <c r="C135" s="54"/>
      <c r="D135" s="54"/>
      <c r="E135" s="54"/>
      <c r="F135" s="54"/>
      <c r="G135" s="54"/>
      <c r="H135" s="70"/>
    </row>
    <row r="136" spans="1:8" s="56" customFormat="1" ht="15.75">
      <c r="A136" s="74"/>
      <c r="B136" s="54"/>
      <c r="C136" s="54"/>
      <c r="D136" s="54"/>
      <c r="E136" s="54"/>
      <c r="F136" s="54"/>
      <c r="G136" s="54"/>
      <c r="H136" s="70"/>
    </row>
    <row r="137" spans="1:8" s="56" customFormat="1" ht="15.75">
      <c r="A137" s="69"/>
      <c r="B137" s="52"/>
      <c r="C137" s="52"/>
      <c r="D137" s="52"/>
      <c r="E137" s="70"/>
      <c r="F137" s="70"/>
      <c r="G137" s="70"/>
      <c r="H137" s="70"/>
    </row>
    <row r="138" spans="1:8" s="56" customFormat="1" ht="15.75">
      <c r="A138" s="75"/>
      <c r="B138" s="52"/>
      <c r="C138" s="52"/>
      <c r="D138" s="52"/>
      <c r="E138" s="52"/>
      <c r="F138" s="52"/>
      <c r="G138" s="52"/>
      <c r="H138" s="52"/>
    </row>
    <row r="139" spans="1:8" s="56" customFormat="1" ht="15.75">
      <c r="A139" s="75"/>
      <c r="B139" s="52"/>
      <c r="C139" s="52"/>
      <c r="D139" s="52"/>
      <c r="E139" s="52"/>
      <c r="F139" s="52"/>
      <c r="G139" s="52"/>
      <c r="H139" s="52"/>
    </row>
    <row r="140" spans="1:8" s="56" customFormat="1" ht="15.75">
      <c r="A140" s="75"/>
      <c r="B140" s="52"/>
      <c r="C140" s="52"/>
      <c r="D140" s="52"/>
      <c r="E140" s="52"/>
      <c r="F140" s="52"/>
      <c r="G140" s="52"/>
      <c r="H140" s="52"/>
    </row>
    <row r="141" spans="1:8" s="56" customFormat="1" ht="15.75">
      <c r="A141" s="75"/>
      <c r="B141" s="52"/>
      <c r="C141" s="52"/>
      <c r="D141" s="52"/>
      <c r="E141" s="52"/>
      <c r="F141" s="52"/>
      <c r="G141" s="52"/>
      <c r="H141" s="52"/>
    </row>
    <row r="142" s="56" customFormat="1" ht="12.75">
      <c r="A142" s="64"/>
    </row>
    <row r="143" s="56" customFormat="1" ht="12.75">
      <c r="A143" s="64"/>
    </row>
    <row r="144" s="56" customFormat="1" ht="12.75">
      <c r="A144" s="64"/>
    </row>
    <row r="145" s="56" customFormat="1" ht="12.75">
      <c r="A145" s="64"/>
    </row>
    <row r="146" s="56" customFormat="1" ht="12.75">
      <c r="A146" s="64"/>
    </row>
    <row r="147" s="56" customFormat="1" ht="12.75">
      <c r="A147" s="64"/>
    </row>
    <row r="148" s="56" customFormat="1" ht="12.75">
      <c r="A148" s="64"/>
    </row>
    <row r="149" s="56" customFormat="1" ht="12.75">
      <c r="A149" s="64"/>
    </row>
    <row r="150" s="56" customFormat="1" ht="12.75">
      <c r="A150" s="64"/>
    </row>
    <row r="151" s="56" customFormat="1" ht="12.75">
      <c r="A151" s="64"/>
    </row>
    <row r="152" s="56" customFormat="1" ht="12.75">
      <c r="A152" s="64"/>
    </row>
    <row r="153" s="56" customFormat="1" ht="12.75">
      <c r="A153" s="64"/>
    </row>
    <row r="154" s="56" customFormat="1" ht="12.75">
      <c r="A154" s="64"/>
    </row>
    <row r="155" s="56" customFormat="1" ht="12.75">
      <c r="A155" s="64"/>
    </row>
    <row r="156" s="56" customFormat="1" ht="12.75">
      <c r="A156" s="64"/>
    </row>
    <row r="157" s="56" customFormat="1" ht="12.75">
      <c r="A157" s="64"/>
    </row>
    <row r="158" s="56" customFormat="1" ht="12.75">
      <c r="A158" s="64"/>
    </row>
    <row r="159" s="56" customFormat="1" ht="12.75">
      <c r="A159" s="64"/>
    </row>
    <row r="160" s="56" customFormat="1" ht="12.75">
      <c r="A160" s="64"/>
    </row>
    <row r="161" s="56" customFormat="1" ht="12.75">
      <c r="A161" s="64"/>
    </row>
    <row r="162" s="56" customFormat="1" ht="12.75">
      <c r="A162" s="64"/>
    </row>
    <row r="163" s="56" customFormat="1" ht="12.75">
      <c r="A163" s="64"/>
    </row>
    <row r="164" s="56" customFormat="1" ht="12.75">
      <c r="A164" s="64"/>
    </row>
    <row r="165" s="56" customFormat="1" ht="12.75">
      <c r="A165" s="64"/>
    </row>
    <row r="166" s="56" customFormat="1" ht="12.75">
      <c r="A166" s="64"/>
    </row>
    <row r="167" s="56" customFormat="1" ht="12.75">
      <c r="A167" s="64"/>
    </row>
    <row r="168" s="56" customFormat="1" ht="12.75">
      <c r="A168" s="64"/>
    </row>
    <row r="169" s="56" customFormat="1" ht="12.75">
      <c r="A169" s="64"/>
    </row>
    <row r="170" s="56" customFormat="1" ht="12.75">
      <c r="A170" s="64"/>
    </row>
    <row r="171" s="56" customFormat="1" ht="12.75">
      <c r="A171" s="64"/>
    </row>
    <row r="172" s="56" customFormat="1" ht="12.75">
      <c r="A172" s="64"/>
    </row>
    <row r="173" s="56" customFormat="1" ht="12.75">
      <c r="A173" s="64"/>
    </row>
    <row r="174" s="56" customFormat="1" ht="12.75">
      <c r="A174" s="64"/>
    </row>
    <row r="175" s="56" customFormat="1" ht="12.75">
      <c r="A175" s="64"/>
    </row>
    <row r="176" s="56" customFormat="1" ht="12.75">
      <c r="A176" s="64"/>
    </row>
    <row r="177" s="56" customFormat="1" ht="12.75">
      <c r="A177" s="64"/>
    </row>
    <row r="178" s="56" customFormat="1" ht="12.75">
      <c r="A178" s="64"/>
    </row>
    <row r="179" s="56" customFormat="1" ht="12.75">
      <c r="A179" s="64"/>
    </row>
    <row r="180" s="56" customFormat="1" ht="12.75">
      <c r="A180" s="64"/>
    </row>
    <row r="181" s="56" customFormat="1" ht="12.75">
      <c r="A181" s="64"/>
    </row>
    <row r="182" s="56" customFormat="1" ht="12.75">
      <c r="A182" s="64"/>
    </row>
    <row r="183" s="56" customFormat="1" ht="12.75">
      <c r="A183" s="64"/>
    </row>
    <row r="184" s="56" customFormat="1" ht="12.75">
      <c r="A184" s="64"/>
    </row>
    <row r="185" s="56" customFormat="1" ht="12.75">
      <c r="A185" s="64"/>
    </row>
    <row r="186" s="56" customFormat="1" ht="12.75">
      <c r="A186" s="64"/>
    </row>
    <row r="187" s="56" customFormat="1" ht="12.75">
      <c r="A187" s="64"/>
    </row>
    <row r="188" s="56" customFormat="1" ht="12.75">
      <c r="A188" s="64"/>
    </row>
    <row r="189" s="56" customFormat="1" ht="12.75">
      <c r="A189" s="64"/>
    </row>
    <row r="190" s="56" customFormat="1" ht="12.75">
      <c r="A190" s="64"/>
    </row>
    <row r="191" s="56" customFormat="1" ht="12.75">
      <c r="A191" s="64"/>
    </row>
    <row r="192" s="56" customFormat="1" ht="12.75">
      <c r="A192" s="64"/>
    </row>
    <row r="193" s="56" customFormat="1" ht="12.75">
      <c r="A193" s="64"/>
    </row>
    <row r="194" s="56" customFormat="1" ht="12.75">
      <c r="A194" s="64"/>
    </row>
    <row r="195" s="56" customFormat="1" ht="12.75">
      <c r="A195" s="64"/>
    </row>
    <row r="196" s="56" customFormat="1" ht="12.75">
      <c r="A196" s="64"/>
    </row>
    <row r="197" s="56" customFormat="1" ht="12.75">
      <c r="A197" s="64"/>
    </row>
    <row r="198" s="56" customFormat="1" ht="12.75">
      <c r="A198" s="64"/>
    </row>
    <row r="199" s="56" customFormat="1" ht="12.75">
      <c r="A199" s="64"/>
    </row>
    <row r="200" s="56" customFormat="1" ht="12.75">
      <c r="A200" s="64"/>
    </row>
    <row r="201" s="56" customFormat="1" ht="12.75">
      <c r="A201" s="64"/>
    </row>
    <row r="202" s="56" customFormat="1" ht="12.75">
      <c r="A202" s="64"/>
    </row>
    <row r="203" s="56" customFormat="1" ht="12.75">
      <c r="A203" s="64"/>
    </row>
    <row r="204" s="56" customFormat="1" ht="12.75">
      <c r="A204" s="64"/>
    </row>
    <row r="205" s="56" customFormat="1" ht="12.75">
      <c r="A205" s="64"/>
    </row>
    <row r="206" s="56" customFormat="1" ht="12.75">
      <c r="A206" s="64"/>
    </row>
    <row r="207" s="56" customFormat="1" ht="12.75">
      <c r="A207" s="64"/>
    </row>
    <row r="208" s="56" customFormat="1" ht="12.75">
      <c r="A208" s="64"/>
    </row>
    <row r="209" s="56" customFormat="1" ht="12.75">
      <c r="A209" s="64"/>
    </row>
    <row r="210" s="56" customFormat="1" ht="12.75">
      <c r="A210" s="64"/>
    </row>
    <row r="211" s="56" customFormat="1" ht="12.75">
      <c r="A211" s="64"/>
    </row>
    <row r="212" s="56" customFormat="1" ht="12.75">
      <c r="A212" s="64"/>
    </row>
    <row r="213" s="56" customFormat="1" ht="12.75">
      <c r="A213" s="64"/>
    </row>
    <row r="214" s="56" customFormat="1" ht="12.75">
      <c r="A214" s="64"/>
    </row>
    <row r="215" s="56" customFormat="1" ht="12.75">
      <c r="A215" s="64"/>
    </row>
    <row r="216" s="56" customFormat="1" ht="12.75">
      <c r="A216" s="64"/>
    </row>
    <row r="217" s="56" customFormat="1" ht="12.75">
      <c r="A217" s="64"/>
    </row>
    <row r="218" s="56" customFormat="1" ht="12.75">
      <c r="A218" s="64"/>
    </row>
    <row r="219" s="56" customFormat="1" ht="12.75">
      <c r="A219" s="64"/>
    </row>
    <row r="220" s="56" customFormat="1" ht="12.75">
      <c r="A220" s="64"/>
    </row>
    <row r="221" s="56" customFormat="1" ht="12.75">
      <c r="A221" s="64"/>
    </row>
    <row r="222" spans="1:8" ht="12.75">
      <c r="A222" s="35"/>
      <c r="B222" s="15"/>
      <c r="C222" s="15"/>
      <c r="D222" s="15"/>
      <c r="E222" s="15"/>
      <c r="F222" s="15"/>
      <c r="G222" s="15"/>
      <c r="H222" s="15"/>
    </row>
    <row r="223" spans="1:8" ht="12.75">
      <c r="A223" s="35"/>
      <c r="B223" s="15"/>
      <c r="C223" s="15"/>
      <c r="D223" s="15"/>
      <c r="E223" s="15"/>
      <c r="F223" s="15"/>
      <c r="G223" s="15"/>
      <c r="H223" s="15"/>
    </row>
    <row r="224" spans="1:8" ht="12.75">
      <c r="A224" s="35"/>
      <c r="B224" s="15"/>
      <c r="C224" s="15"/>
      <c r="D224" s="15"/>
      <c r="E224" s="15"/>
      <c r="F224" s="15"/>
      <c r="G224" s="15"/>
      <c r="H224" s="15"/>
    </row>
    <row r="225" spans="1:8" ht="12.75">
      <c r="A225" s="35"/>
      <c r="B225" s="15"/>
      <c r="C225" s="15"/>
      <c r="D225" s="15"/>
      <c r="E225" s="15"/>
      <c r="F225" s="15"/>
      <c r="G225" s="15"/>
      <c r="H225" s="15"/>
    </row>
    <row r="226" spans="1:8" ht="12.75">
      <c r="A226" s="35"/>
      <c r="B226" s="15"/>
      <c r="C226" s="15"/>
      <c r="D226" s="15"/>
      <c r="E226" s="15"/>
      <c r="F226" s="15"/>
      <c r="G226" s="15"/>
      <c r="H226" s="15"/>
    </row>
    <row r="227" spans="1:8" ht="12.75">
      <c r="A227" s="35"/>
      <c r="B227" s="15"/>
      <c r="C227" s="15"/>
      <c r="D227" s="15"/>
      <c r="E227" s="15"/>
      <c r="F227" s="15"/>
      <c r="G227" s="15"/>
      <c r="H227" s="15"/>
    </row>
    <row r="228" spans="1:8" ht="12.75">
      <c r="A228" s="35"/>
      <c r="B228" s="15"/>
      <c r="C228" s="15"/>
      <c r="D228" s="15"/>
      <c r="E228" s="15"/>
      <c r="F228" s="15"/>
      <c r="G228" s="15"/>
      <c r="H228" s="15"/>
    </row>
    <row r="229" spans="1:8" ht="12.75">
      <c r="A229" s="35"/>
      <c r="B229" s="15"/>
      <c r="C229" s="15"/>
      <c r="D229" s="15"/>
      <c r="E229" s="15"/>
      <c r="F229" s="15"/>
      <c r="G229" s="15"/>
      <c r="H229" s="15"/>
    </row>
    <row r="230" spans="1:8" ht="12.75">
      <c r="A230" s="35"/>
      <c r="B230" s="15"/>
      <c r="C230" s="15"/>
      <c r="D230" s="15"/>
      <c r="E230" s="15"/>
      <c r="F230" s="15"/>
      <c r="G230" s="15"/>
      <c r="H230" s="15"/>
    </row>
    <row r="231" spans="1:8" ht="12.75">
      <c r="A231" s="35"/>
      <c r="B231" s="15"/>
      <c r="C231" s="15"/>
      <c r="D231" s="15"/>
      <c r="E231" s="15"/>
      <c r="F231" s="15"/>
      <c r="G231" s="15"/>
      <c r="H231" s="15"/>
    </row>
    <row r="232" spans="1:8" ht="12.75">
      <c r="A232" s="35"/>
      <c r="B232" s="15"/>
      <c r="C232" s="15"/>
      <c r="D232" s="15"/>
      <c r="E232" s="15"/>
      <c r="F232" s="15"/>
      <c r="G232" s="15"/>
      <c r="H232" s="15"/>
    </row>
    <row r="233" spans="1:8" ht="12.75">
      <c r="A233" s="35"/>
      <c r="B233" s="15"/>
      <c r="C233" s="15"/>
      <c r="D233" s="15"/>
      <c r="E233" s="15"/>
      <c r="F233" s="15"/>
      <c r="G233" s="15"/>
      <c r="H233" s="15"/>
    </row>
    <row r="234" spans="1:8" ht="12.75">
      <c r="A234" s="35"/>
      <c r="B234" s="15"/>
      <c r="C234" s="15"/>
      <c r="D234" s="15"/>
      <c r="E234" s="15"/>
      <c r="F234" s="15"/>
      <c r="G234" s="15"/>
      <c r="H234" s="15"/>
    </row>
    <row r="235" spans="1:8" ht="12.75">
      <c r="A235" s="35"/>
      <c r="B235" s="15"/>
      <c r="C235" s="15"/>
      <c r="D235" s="15"/>
      <c r="E235" s="15"/>
      <c r="F235" s="15"/>
      <c r="G235" s="15"/>
      <c r="H235" s="15"/>
    </row>
    <row r="236" spans="1:8" ht="12.75">
      <c r="A236" s="35"/>
      <c r="B236" s="15"/>
      <c r="C236" s="15"/>
      <c r="D236" s="15"/>
      <c r="E236" s="15"/>
      <c r="F236" s="15"/>
      <c r="G236" s="15"/>
      <c r="H236" s="15"/>
    </row>
    <row r="237" spans="1:8" ht="12.75">
      <c r="A237" s="35"/>
      <c r="B237" s="15"/>
      <c r="C237" s="15"/>
      <c r="D237" s="15"/>
      <c r="E237" s="15"/>
      <c r="F237" s="15"/>
      <c r="G237" s="15"/>
      <c r="H237" s="15"/>
    </row>
    <row r="238" spans="1:8" ht="12.75">
      <c r="A238" s="35"/>
      <c r="B238" s="15"/>
      <c r="C238" s="15"/>
      <c r="D238" s="15"/>
      <c r="E238" s="15"/>
      <c r="F238" s="15"/>
      <c r="G238" s="15"/>
      <c r="H238" s="15"/>
    </row>
    <row r="239" spans="1:8" ht="12.75">
      <c r="A239" s="35"/>
      <c r="B239" s="15"/>
      <c r="C239" s="15"/>
      <c r="D239" s="15"/>
      <c r="E239" s="15"/>
      <c r="F239" s="15"/>
      <c r="G239" s="15"/>
      <c r="H239" s="15"/>
    </row>
    <row r="240" spans="1:8" ht="12.75">
      <c r="A240" s="35"/>
      <c r="B240" s="15"/>
      <c r="C240" s="15"/>
      <c r="D240" s="15"/>
      <c r="E240" s="15"/>
      <c r="F240" s="15"/>
      <c r="G240" s="15"/>
      <c r="H240" s="15"/>
    </row>
    <row r="241" spans="1:8" ht="12.75">
      <c r="A241" s="35"/>
      <c r="B241" s="15"/>
      <c r="C241" s="15"/>
      <c r="D241" s="15"/>
      <c r="E241" s="15"/>
      <c r="F241" s="15"/>
      <c r="G241" s="15"/>
      <c r="H241" s="15"/>
    </row>
    <row r="242" spans="1:8" ht="12.75">
      <c r="A242" s="35"/>
      <c r="B242" s="15"/>
      <c r="C242" s="15"/>
      <c r="D242" s="15"/>
      <c r="E242" s="15"/>
      <c r="F242" s="15"/>
      <c r="G242" s="15"/>
      <c r="H242" s="15"/>
    </row>
    <row r="243" spans="1:8" ht="12.75">
      <c r="A243" s="35"/>
      <c r="B243" s="15"/>
      <c r="C243" s="15"/>
      <c r="D243" s="15"/>
      <c r="E243" s="15"/>
      <c r="F243" s="15"/>
      <c r="G243" s="15"/>
      <c r="H243" s="15"/>
    </row>
    <row r="244" spans="1:8" ht="12.75">
      <c r="A244" s="35"/>
      <c r="B244" s="15"/>
      <c r="C244" s="15"/>
      <c r="D244" s="15"/>
      <c r="E244" s="15"/>
      <c r="F244" s="15"/>
      <c r="G244" s="15"/>
      <c r="H244" s="15"/>
    </row>
    <row r="245" spans="1:8" ht="12.75">
      <c r="A245" s="35"/>
      <c r="B245" s="15"/>
      <c r="C245" s="15"/>
      <c r="D245" s="15"/>
      <c r="E245" s="15"/>
      <c r="F245" s="15"/>
      <c r="G245" s="15"/>
      <c r="H245" s="15"/>
    </row>
    <row r="246" spans="1:8" ht="12.75">
      <c r="A246" s="35"/>
      <c r="B246" s="15"/>
      <c r="C246" s="15"/>
      <c r="D246" s="15"/>
      <c r="E246" s="15"/>
      <c r="F246" s="15"/>
      <c r="G246" s="15"/>
      <c r="H246" s="15"/>
    </row>
    <row r="247" spans="1:8" ht="12.75">
      <c r="A247" s="35"/>
      <c r="B247" s="15"/>
      <c r="C247" s="15"/>
      <c r="D247" s="15"/>
      <c r="E247" s="15"/>
      <c r="F247" s="15"/>
      <c r="G247" s="15"/>
      <c r="H247" s="15"/>
    </row>
    <row r="248" spans="1:8" ht="12.75">
      <c r="A248" s="35"/>
      <c r="B248" s="15"/>
      <c r="C248" s="15"/>
      <c r="D248" s="15"/>
      <c r="E248" s="15"/>
      <c r="F248" s="15"/>
      <c r="G248" s="15"/>
      <c r="H248" s="15"/>
    </row>
    <row r="249" spans="1:8" ht="12.75">
      <c r="A249" s="35"/>
      <c r="B249" s="15"/>
      <c r="C249" s="15"/>
      <c r="D249" s="15"/>
      <c r="E249" s="15"/>
      <c r="F249" s="15"/>
      <c r="G249" s="15"/>
      <c r="H249" s="15"/>
    </row>
    <row r="250" spans="1:8" ht="12.75">
      <c r="A250" s="35"/>
      <c r="B250" s="15"/>
      <c r="C250" s="15"/>
      <c r="D250" s="15"/>
      <c r="E250" s="15"/>
      <c r="F250" s="15"/>
      <c r="G250" s="15"/>
      <c r="H250" s="15"/>
    </row>
    <row r="251" spans="1:8" ht="12.75">
      <c r="A251" s="35"/>
      <c r="B251" s="15"/>
      <c r="C251" s="15"/>
      <c r="D251" s="15"/>
      <c r="E251" s="15"/>
      <c r="F251" s="15"/>
      <c r="G251" s="15"/>
      <c r="H251" s="15"/>
    </row>
    <row r="252" spans="1:8" ht="12.75">
      <c r="A252" s="35"/>
      <c r="B252" s="15"/>
      <c r="C252" s="15"/>
      <c r="D252" s="15"/>
      <c r="E252" s="15"/>
      <c r="F252" s="15"/>
      <c r="G252" s="15"/>
      <c r="H252" s="15"/>
    </row>
    <row r="253" spans="1:8" ht="12.75">
      <c r="A253" s="35"/>
      <c r="B253" s="15"/>
      <c r="C253" s="15"/>
      <c r="D253" s="15"/>
      <c r="E253" s="15"/>
      <c r="F253" s="15"/>
      <c r="G253" s="15"/>
      <c r="H253" s="15"/>
    </row>
    <row r="254" spans="1:8" ht="12.75">
      <c r="A254" s="35"/>
      <c r="B254" s="15"/>
      <c r="C254" s="15"/>
      <c r="D254" s="15"/>
      <c r="E254" s="15"/>
      <c r="F254" s="15"/>
      <c r="G254" s="15"/>
      <c r="H254" s="15"/>
    </row>
    <row r="255" spans="1:8" ht="12.75">
      <c r="A255" s="35"/>
      <c r="B255" s="15"/>
      <c r="C255" s="15"/>
      <c r="D255" s="15"/>
      <c r="E255" s="15"/>
      <c r="F255" s="15"/>
      <c r="G255" s="15"/>
      <c r="H255" s="15"/>
    </row>
    <row r="256" spans="1:8" ht="12.75">
      <c r="A256" s="35"/>
      <c r="B256" s="15"/>
      <c r="C256" s="15"/>
      <c r="D256" s="15"/>
      <c r="E256" s="15"/>
      <c r="F256" s="15"/>
      <c r="G256" s="15"/>
      <c r="H256" s="15"/>
    </row>
    <row r="257" spans="1:8" ht="12.75">
      <c r="A257" s="35"/>
      <c r="B257" s="15"/>
      <c r="C257" s="15"/>
      <c r="D257" s="15"/>
      <c r="E257" s="15"/>
      <c r="F257" s="15"/>
      <c r="G257" s="15"/>
      <c r="H257" s="15"/>
    </row>
    <row r="258" spans="1:8" ht="12.75">
      <c r="A258" s="35"/>
      <c r="B258" s="15"/>
      <c r="C258" s="15"/>
      <c r="D258" s="15"/>
      <c r="E258" s="15"/>
      <c r="F258" s="15"/>
      <c r="G258" s="15"/>
      <c r="H258" s="15"/>
    </row>
    <row r="259" spans="1:8" ht="12.75">
      <c r="A259" s="35"/>
      <c r="B259" s="15"/>
      <c r="C259" s="15"/>
      <c r="D259" s="15"/>
      <c r="E259" s="15"/>
      <c r="F259" s="15"/>
      <c r="G259" s="15"/>
      <c r="H259" s="15"/>
    </row>
    <row r="260" spans="1:8" ht="12.75">
      <c r="A260" s="35"/>
      <c r="B260" s="15"/>
      <c r="C260" s="15"/>
      <c r="D260" s="15"/>
      <c r="E260" s="15"/>
      <c r="F260" s="15"/>
      <c r="G260" s="15"/>
      <c r="H260" s="15"/>
    </row>
    <row r="261" spans="1:8" ht="12.75">
      <c r="A261" s="35"/>
      <c r="B261" s="15"/>
      <c r="C261" s="15"/>
      <c r="D261" s="15"/>
      <c r="E261" s="15"/>
      <c r="F261" s="15"/>
      <c r="G261" s="15"/>
      <c r="H261" s="15"/>
    </row>
    <row r="262" spans="1:8" ht="12.75">
      <c r="A262" s="35"/>
      <c r="B262" s="15"/>
      <c r="C262" s="15"/>
      <c r="D262" s="15"/>
      <c r="E262" s="15"/>
      <c r="F262" s="15"/>
      <c r="G262" s="15"/>
      <c r="H262" s="15"/>
    </row>
    <row r="263" spans="1:8" ht="12.75">
      <c r="A263" s="35"/>
      <c r="B263" s="15"/>
      <c r="C263" s="15"/>
      <c r="D263" s="15"/>
      <c r="E263" s="15"/>
      <c r="F263" s="15"/>
      <c r="G263" s="15"/>
      <c r="H263" s="15"/>
    </row>
    <row r="264" spans="1:8" ht="12.75">
      <c r="A264" s="35"/>
      <c r="B264" s="15"/>
      <c r="C264" s="15"/>
      <c r="D264" s="15"/>
      <c r="E264" s="15"/>
      <c r="F264" s="15"/>
      <c r="G264" s="15"/>
      <c r="H264" s="15"/>
    </row>
    <row r="265" spans="1:8" ht="12.75">
      <c r="A265" s="35"/>
      <c r="B265" s="15"/>
      <c r="C265" s="15"/>
      <c r="D265" s="15"/>
      <c r="E265" s="15"/>
      <c r="F265" s="15"/>
      <c r="G265" s="15"/>
      <c r="H265" s="15"/>
    </row>
    <row r="266" spans="1:8" ht="12.75">
      <c r="A266" s="35"/>
      <c r="B266" s="15"/>
      <c r="C266" s="15"/>
      <c r="D266" s="15"/>
      <c r="E266" s="15"/>
      <c r="F266" s="15"/>
      <c r="G266" s="15"/>
      <c r="H266" s="15"/>
    </row>
    <row r="267" spans="1:8" ht="12.75">
      <c r="A267" s="35"/>
      <c r="B267" s="15"/>
      <c r="C267" s="15"/>
      <c r="D267" s="15"/>
      <c r="E267" s="15"/>
      <c r="F267" s="15"/>
      <c r="G267" s="15"/>
      <c r="H267" s="15"/>
    </row>
    <row r="268" spans="1:8" ht="12.75">
      <c r="A268" s="35"/>
      <c r="B268" s="15"/>
      <c r="C268" s="15"/>
      <c r="D268" s="15"/>
      <c r="E268" s="15"/>
      <c r="F268" s="15"/>
      <c r="G268" s="15"/>
      <c r="H268" s="15"/>
    </row>
    <row r="269" spans="1:8" ht="12.75">
      <c r="A269" s="35"/>
      <c r="B269" s="15"/>
      <c r="C269" s="15"/>
      <c r="D269" s="15"/>
      <c r="E269" s="15"/>
      <c r="F269" s="15"/>
      <c r="G269" s="15"/>
      <c r="H269" s="15"/>
    </row>
    <row r="270" spans="1:8" ht="12.75">
      <c r="A270" s="35"/>
      <c r="B270" s="15"/>
      <c r="C270" s="15"/>
      <c r="D270" s="15"/>
      <c r="E270" s="15"/>
      <c r="F270" s="15"/>
      <c r="G270" s="15"/>
      <c r="H270" s="15"/>
    </row>
    <row r="271" spans="1:8" ht="12.75">
      <c r="A271" s="35"/>
      <c r="B271" s="15"/>
      <c r="C271" s="15"/>
      <c r="D271" s="15"/>
      <c r="E271" s="15"/>
      <c r="F271" s="15"/>
      <c r="G271" s="15"/>
      <c r="H271" s="15"/>
    </row>
    <row r="272" spans="1:8" ht="12.75">
      <c r="A272" s="35"/>
      <c r="B272" s="15"/>
      <c r="C272" s="15"/>
      <c r="D272" s="15"/>
      <c r="E272" s="15"/>
      <c r="F272" s="15"/>
      <c r="G272" s="15"/>
      <c r="H272" s="15"/>
    </row>
    <row r="273" spans="1:8" ht="12.75">
      <c r="A273" s="35"/>
      <c r="B273" s="15"/>
      <c r="C273" s="15"/>
      <c r="D273" s="15"/>
      <c r="E273" s="15"/>
      <c r="F273" s="15"/>
      <c r="G273" s="15"/>
      <c r="H273" s="15"/>
    </row>
    <row r="274" spans="1:8" ht="12.75">
      <c r="A274" s="35"/>
      <c r="B274" s="15"/>
      <c r="C274" s="15"/>
      <c r="D274" s="15"/>
      <c r="E274" s="15"/>
      <c r="F274" s="15"/>
      <c r="G274" s="15"/>
      <c r="H274" s="15"/>
    </row>
    <row r="275" spans="1:8" ht="12.75">
      <c r="A275" s="35"/>
      <c r="B275" s="15"/>
      <c r="C275" s="15"/>
      <c r="D275" s="15"/>
      <c r="E275" s="15"/>
      <c r="F275" s="15"/>
      <c r="G275" s="15"/>
      <c r="H275" s="15"/>
    </row>
    <row r="276" spans="1:8" ht="12.75">
      <c r="A276" s="35"/>
      <c r="B276" s="15"/>
      <c r="C276" s="15"/>
      <c r="D276" s="15"/>
      <c r="E276" s="15"/>
      <c r="F276" s="15"/>
      <c r="G276" s="15"/>
      <c r="H276" s="15"/>
    </row>
    <row r="277" spans="1:8" ht="12.75">
      <c r="A277" s="35"/>
      <c r="B277" s="15"/>
      <c r="C277" s="15"/>
      <c r="D277" s="15"/>
      <c r="E277" s="15"/>
      <c r="F277" s="15"/>
      <c r="G277" s="15"/>
      <c r="H277" s="15"/>
    </row>
    <row r="278" spans="1:8" ht="12.75">
      <c r="A278" s="35"/>
      <c r="B278" s="15"/>
      <c r="C278" s="15"/>
      <c r="D278" s="15"/>
      <c r="E278" s="15"/>
      <c r="F278" s="15"/>
      <c r="G278" s="15"/>
      <c r="H278" s="15"/>
    </row>
    <row r="279" spans="1:8" ht="12.75">
      <c r="A279" s="35"/>
      <c r="B279" s="15"/>
      <c r="C279" s="15"/>
      <c r="D279" s="15"/>
      <c r="E279" s="15"/>
      <c r="F279" s="15"/>
      <c r="G279" s="15"/>
      <c r="H279" s="15"/>
    </row>
    <row r="280" spans="1:8" ht="12.75">
      <c r="A280" s="35"/>
      <c r="B280" s="15"/>
      <c r="C280" s="15"/>
      <c r="D280" s="15"/>
      <c r="E280" s="15"/>
      <c r="F280" s="15"/>
      <c r="G280" s="15"/>
      <c r="H280" s="15"/>
    </row>
    <row r="281" spans="1:8" ht="12.75">
      <c r="A281" s="35"/>
      <c r="B281" s="15"/>
      <c r="C281" s="15"/>
      <c r="D281" s="15"/>
      <c r="E281" s="15"/>
      <c r="F281" s="15"/>
      <c r="G281" s="15"/>
      <c r="H281" s="15"/>
    </row>
    <row r="282" spans="1:8" ht="12.75">
      <c r="A282" s="35"/>
      <c r="B282" s="15"/>
      <c r="C282" s="15"/>
      <c r="D282" s="15"/>
      <c r="E282" s="15"/>
      <c r="F282" s="15"/>
      <c r="G282" s="15"/>
      <c r="H282" s="15"/>
    </row>
    <row r="283" spans="1:8" ht="12.75">
      <c r="A283" s="35"/>
      <c r="B283" s="15"/>
      <c r="C283" s="15"/>
      <c r="D283" s="15"/>
      <c r="E283" s="15"/>
      <c r="F283" s="15"/>
      <c r="G283" s="15"/>
      <c r="H283" s="15"/>
    </row>
    <row r="284" spans="1:8" ht="12.75">
      <c r="A284" s="35"/>
      <c r="B284" s="15"/>
      <c r="C284" s="15"/>
      <c r="D284" s="15"/>
      <c r="E284" s="15"/>
      <c r="F284" s="15"/>
      <c r="G284" s="15"/>
      <c r="H284" s="15"/>
    </row>
    <row r="285" spans="1:8" ht="12.75">
      <c r="A285" s="35"/>
      <c r="B285" s="15"/>
      <c r="C285" s="15"/>
      <c r="D285" s="15"/>
      <c r="E285" s="15"/>
      <c r="F285" s="15"/>
      <c r="G285" s="15"/>
      <c r="H285" s="15"/>
    </row>
    <row r="286" spans="1:8" ht="12.75">
      <c r="A286" s="35"/>
      <c r="B286" s="15"/>
      <c r="C286" s="15"/>
      <c r="D286" s="15"/>
      <c r="E286" s="15"/>
      <c r="F286" s="15"/>
      <c r="G286" s="15"/>
      <c r="H286" s="15"/>
    </row>
    <row r="287" spans="1:8" ht="12.75">
      <c r="A287" s="35"/>
      <c r="B287" s="15"/>
      <c r="C287" s="15"/>
      <c r="D287" s="15"/>
      <c r="E287" s="15"/>
      <c r="F287" s="15"/>
      <c r="G287" s="15"/>
      <c r="H287" s="15"/>
    </row>
    <row r="288" spans="1:8" ht="12.75">
      <c r="A288" s="35"/>
      <c r="B288" s="15"/>
      <c r="C288" s="15"/>
      <c r="D288" s="15"/>
      <c r="E288" s="15"/>
      <c r="F288" s="15"/>
      <c r="G288" s="15"/>
      <c r="H288" s="15"/>
    </row>
    <row r="289" spans="1:8" ht="12.75">
      <c r="A289" s="35"/>
      <c r="B289" s="15"/>
      <c r="C289" s="15"/>
      <c r="D289" s="15"/>
      <c r="E289" s="15"/>
      <c r="F289" s="15"/>
      <c r="G289" s="15"/>
      <c r="H289" s="15"/>
    </row>
    <row r="290" spans="1:8" ht="12.75">
      <c r="A290" s="35"/>
      <c r="B290" s="15"/>
      <c r="C290" s="15"/>
      <c r="D290" s="15"/>
      <c r="E290" s="15"/>
      <c r="F290" s="15"/>
      <c r="G290" s="15"/>
      <c r="H290" s="15"/>
    </row>
    <row r="291" spans="1:8" ht="12.75">
      <c r="A291" s="35"/>
      <c r="B291" s="15"/>
      <c r="C291" s="15"/>
      <c r="D291" s="15"/>
      <c r="E291" s="15"/>
      <c r="F291" s="15"/>
      <c r="G291" s="15"/>
      <c r="H291" s="15"/>
    </row>
    <row r="292" spans="1:8" ht="12.75">
      <c r="A292" s="35"/>
      <c r="B292" s="15"/>
      <c r="C292" s="15"/>
      <c r="D292" s="15"/>
      <c r="E292" s="15"/>
      <c r="F292" s="15"/>
      <c r="G292" s="15"/>
      <c r="H292" s="15"/>
    </row>
    <row r="293" spans="1:8" ht="12.75">
      <c r="A293" s="35"/>
      <c r="B293" s="15"/>
      <c r="C293" s="15"/>
      <c r="D293" s="15"/>
      <c r="E293" s="15"/>
      <c r="F293" s="15"/>
      <c r="G293" s="15"/>
      <c r="H293" s="15"/>
    </row>
    <row r="294" spans="1:8" ht="12.75">
      <c r="A294" s="35"/>
      <c r="B294" s="15"/>
      <c r="C294" s="15"/>
      <c r="D294" s="15"/>
      <c r="E294" s="15"/>
      <c r="F294" s="15"/>
      <c r="G294" s="15"/>
      <c r="H294" s="15"/>
    </row>
    <row r="295" spans="1:8" ht="12.75">
      <c r="A295" s="35"/>
      <c r="B295" s="15"/>
      <c r="C295" s="15"/>
      <c r="D295" s="15"/>
      <c r="E295" s="15"/>
      <c r="F295" s="15"/>
      <c r="G295" s="15"/>
      <c r="H295" s="15"/>
    </row>
    <row r="296" spans="1:8" ht="12.75">
      <c r="A296" s="35"/>
      <c r="B296" s="15"/>
      <c r="C296" s="15"/>
      <c r="D296" s="15"/>
      <c r="E296" s="15"/>
      <c r="F296" s="15"/>
      <c r="G296" s="15"/>
      <c r="H296" s="15"/>
    </row>
    <row r="297" spans="1:8" ht="12.75">
      <c r="A297" s="35"/>
      <c r="B297" s="15"/>
      <c r="C297" s="15"/>
      <c r="D297" s="15"/>
      <c r="E297" s="15"/>
      <c r="F297" s="15"/>
      <c r="G297" s="15"/>
      <c r="H297" s="15"/>
    </row>
    <row r="298" spans="1:8" ht="12.75">
      <c r="A298" s="35"/>
      <c r="B298" s="15"/>
      <c r="C298" s="15"/>
      <c r="D298" s="15"/>
      <c r="E298" s="15"/>
      <c r="F298" s="15"/>
      <c r="G298" s="15"/>
      <c r="H298" s="15"/>
    </row>
    <row r="299" spans="1:8" ht="12.75">
      <c r="A299" s="35"/>
      <c r="B299" s="15"/>
      <c r="C299" s="15"/>
      <c r="D299" s="15"/>
      <c r="E299" s="15"/>
      <c r="F299" s="15"/>
      <c r="G299" s="15"/>
      <c r="H299" s="15"/>
    </row>
    <row r="300" spans="1:8" ht="12.75">
      <c r="A300" s="35"/>
      <c r="B300" s="15"/>
      <c r="C300" s="15"/>
      <c r="D300" s="15"/>
      <c r="E300" s="15"/>
      <c r="F300" s="15"/>
      <c r="G300" s="15"/>
      <c r="H300" s="15"/>
    </row>
    <row r="301" spans="1:8" ht="12.75">
      <c r="A301" s="35"/>
      <c r="B301" s="15"/>
      <c r="C301" s="15"/>
      <c r="D301" s="15"/>
      <c r="E301" s="15"/>
      <c r="F301" s="15"/>
      <c r="G301" s="15"/>
      <c r="H301" s="15"/>
    </row>
    <row r="302" spans="1:8" ht="12.75">
      <c r="A302" s="35"/>
      <c r="B302" s="15"/>
      <c r="C302" s="15"/>
      <c r="D302" s="15"/>
      <c r="E302" s="15"/>
      <c r="F302" s="15"/>
      <c r="G302" s="15"/>
      <c r="H302" s="15"/>
    </row>
    <row r="303" spans="1:8" ht="12.75">
      <c r="A303" s="35"/>
      <c r="B303" s="15"/>
      <c r="C303" s="15"/>
      <c r="D303" s="15"/>
      <c r="E303" s="15"/>
      <c r="F303" s="15"/>
      <c r="G303" s="15"/>
      <c r="H303" s="15"/>
    </row>
    <row r="304" spans="1:8" ht="12.75">
      <c r="A304" s="35"/>
      <c r="B304" s="15"/>
      <c r="C304" s="15"/>
      <c r="D304" s="15"/>
      <c r="E304" s="15"/>
      <c r="F304" s="15"/>
      <c r="G304" s="15"/>
      <c r="H304" s="15"/>
    </row>
    <row r="305" spans="1:8" ht="12.75">
      <c r="A305" s="35"/>
      <c r="B305" s="15"/>
      <c r="C305" s="15"/>
      <c r="D305" s="15"/>
      <c r="E305" s="15"/>
      <c r="F305" s="15"/>
      <c r="G305" s="15"/>
      <c r="H305" s="15"/>
    </row>
    <row r="306" spans="1:8" ht="12.75">
      <c r="A306" s="35"/>
      <c r="B306" s="15"/>
      <c r="C306" s="15"/>
      <c r="D306" s="15"/>
      <c r="E306" s="15"/>
      <c r="F306" s="15"/>
      <c r="G306" s="15"/>
      <c r="H306" s="15"/>
    </row>
    <row r="307" spans="1:8" ht="12.75">
      <c r="A307" s="35"/>
      <c r="B307" s="15"/>
      <c r="C307" s="15"/>
      <c r="D307" s="15"/>
      <c r="E307" s="15"/>
      <c r="F307" s="15"/>
      <c r="G307" s="15"/>
      <c r="H307" s="15"/>
    </row>
    <row r="308" spans="1:8" ht="12.75">
      <c r="A308" s="35"/>
      <c r="B308" s="15"/>
      <c r="C308" s="15"/>
      <c r="D308" s="15"/>
      <c r="E308" s="15"/>
      <c r="F308" s="15"/>
      <c r="G308" s="15"/>
      <c r="H308" s="15"/>
    </row>
    <row r="309" spans="1:8" ht="12.75">
      <c r="A309" s="35"/>
      <c r="B309" s="15"/>
      <c r="C309" s="15"/>
      <c r="D309" s="15"/>
      <c r="E309" s="15"/>
      <c r="F309" s="15"/>
      <c r="G309" s="15"/>
      <c r="H309" s="15"/>
    </row>
    <row r="310" spans="1:8" ht="12.75">
      <c r="A310" s="35"/>
      <c r="B310" s="15"/>
      <c r="C310" s="15"/>
      <c r="D310" s="15"/>
      <c r="E310" s="15"/>
      <c r="F310" s="15"/>
      <c r="G310" s="15"/>
      <c r="H310" s="15"/>
    </row>
    <row r="311" spans="1:8" ht="12.75">
      <c r="A311" s="35"/>
      <c r="B311" s="15"/>
      <c r="C311" s="15"/>
      <c r="D311" s="15"/>
      <c r="E311" s="15"/>
      <c r="F311" s="15"/>
      <c r="G311" s="15"/>
      <c r="H311" s="15"/>
    </row>
    <row r="312" spans="1:8" ht="12.75">
      <c r="A312" s="35"/>
      <c r="B312" s="15"/>
      <c r="C312" s="15"/>
      <c r="D312" s="15"/>
      <c r="E312" s="15"/>
      <c r="F312" s="15"/>
      <c r="G312" s="15"/>
      <c r="H312" s="15"/>
    </row>
    <row r="313" spans="1:8" ht="12.75">
      <c r="A313" s="35"/>
      <c r="B313" s="15"/>
      <c r="C313" s="15"/>
      <c r="D313" s="15"/>
      <c r="E313" s="15"/>
      <c r="F313" s="15"/>
      <c r="G313" s="15"/>
      <c r="H313" s="15"/>
    </row>
    <row r="314" spans="1:8" ht="12.75">
      <c r="A314" s="35"/>
      <c r="B314" s="15"/>
      <c r="C314" s="15"/>
      <c r="D314" s="15"/>
      <c r="E314" s="15"/>
      <c r="F314" s="15"/>
      <c r="G314" s="15"/>
      <c r="H314" s="15"/>
    </row>
    <row r="315" spans="1:8" ht="12.75">
      <c r="A315" s="35"/>
      <c r="B315" s="15"/>
      <c r="C315" s="15"/>
      <c r="D315" s="15"/>
      <c r="E315" s="15"/>
      <c r="F315" s="15"/>
      <c r="G315" s="15"/>
      <c r="H315" s="15"/>
    </row>
    <row r="316" spans="1:8" ht="12.75">
      <c r="A316" s="35"/>
      <c r="B316" s="15"/>
      <c r="C316" s="15"/>
      <c r="D316" s="15"/>
      <c r="E316" s="15"/>
      <c r="F316" s="15"/>
      <c r="G316" s="15"/>
      <c r="H316" s="15"/>
    </row>
    <row r="317" spans="1:8" ht="12.75">
      <c r="A317" s="35"/>
      <c r="B317" s="15"/>
      <c r="C317" s="15"/>
      <c r="D317" s="15"/>
      <c r="E317" s="15"/>
      <c r="F317" s="15"/>
      <c r="G317" s="15"/>
      <c r="H317" s="15"/>
    </row>
    <row r="318" spans="1:8" ht="12.75">
      <c r="A318" s="35"/>
      <c r="B318" s="15"/>
      <c r="C318" s="15"/>
      <c r="D318" s="15"/>
      <c r="E318" s="15"/>
      <c r="F318" s="15"/>
      <c r="G318" s="15"/>
      <c r="H318" s="15"/>
    </row>
    <row r="319" spans="1:8" ht="12.75">
      <c r="A319" s="35"/>
      <c r="B319" s="15"/>
      <c r="C319" s="15"/>
      <c r="D319" s="15"/>
      <c r="E319" s="15"/>
      <c r="F319" s="15"/>
      <c r="G319" s="15"/>
      <c r="H319" s="15"/>
    </row>
    <row r="320" spans="1:8" ht="12.75">
      <c r="A320" s="35"/>
      <c r="B320" s="15"/>
      <c r="C320" s="15"/>
      <c r="D320" s="15"/>
      <c r="E320" s="15"/>
      <c r="F320" s="15"/>
      <c r="G320" s="15"/>
      <c r="H320" s="15"/>
    </row>
    <row r="321" spans="1:8" ht="12.75">
      <c r="A321" s="35"/>
      <c r="B321" s="15"/>
      <c r="C321" s="15"/>
      <c r="D321" s="15"/>
      <c r="E321" s="15"/>
      <c r="F321" s="15"/>
      <c r="G321" s="15"/>
      <c r="H321" s="15"/>
    </row>
    <row r="322" spans="1:8" ht="12.75">
      <c r="A322" s="35"/>
      <c r="B322" s="15"/>
      <c r="C322" s="15"/>
      <c r="D322" s="15"/>
      <c r="E322" s="15"/>
      <c r="F322" s="15"/>
      <c r="G322" s="15"/>
      <c r="H322" s="15"/>
    </row>
    <row r="323" spans="1:8" ht="12.75">
      <c r="A323" s="35"/>
      <c r="B323" s="15"/>
      <c r="C323" s="15"/>
      <c r="D323" s="15"/>
      <c r="E323" s="15"/>
      <c r="F323" s="15"/>
      <c r="G323" s="15"/>
      <c r="H323" s="15"/>
    </row>
    <row r="324" spans="1:8" ht="12.75">
      <c r="A324" s="35"/>
      <c r="B324" s="15"/>
      <c r="C324" s="15"/>
      <c r="D324" s="15"/>
      <c r="E324" s="15"/>
      <c r="F324" s="15"/>
      <c r="G324" s="15"/>
      <c r="H324" s="15"/>
    </row>
    <row r="325" spans="1:8" ht="12.75">
      <c r="A325" s="35"/>
      <c r="B325" s="15"/>
      <c r="C325" s="15"/>
      <c r="D325" s="15"/>
      <c r="E325" s="15"/>
      <c r="F325" s="15"/>
      <c r="G325" s="15"/>
      <c r="H325" s="15"/>
    </row>
    <row r="326" spans="1:8" ht="12.75">
      <c r="A326" s="35"/>
      <c r="B326" s="15"/>
      <c r="C326" s="15"/>
      <c r="D326" s="15"/>
      <c r="E326" s="15"/>
      <c r="F326" s="15"/>
      <c r="G326" s="15"/>
      <c r="H326" s="15"/>
    </row>
    <row r="327" spans="1:8" ht="12.75">
      <c r="A327" s="35"/>
      <c r="B327" s="15"/>
      <c r="C327" s="15"/>
      <c r="D327" s="15"/>
      <c r="E327" s="15"/>
      <c r="F327" s="15"/>
      <c r="G327" s="15"/>
      <c r="H327" s="15"/>
    </row>
    <row r="328" spans="1:8" ht="12.75">
      <c r="A328" s="35"/>
      <c r="B328" s="15"/>
      <c r="C328" s="15"/>
      <c r="D328" s="15"/>
      <c r="E328" s="15"/>
      <c r="F328" s="15"/>
      <c r="G328" s="15"/>
      <c r="H328" s="15"/>
    </row>
    <row r="329" spans="1:8" ht="12.75">
      <c r="A329" s="35"/>
      <c r="B329" s="15"/>
      <c r="C329" s="15"/>
      <c r="D329" s="15"/>
      <c r="E329" s="15"/>
      <c r="F329" s="15"/>
      <c r="G329" s="15"/>
      <c r="H329" s="15"/>
    </row>
    <row r="330" spans="1:8" ht="12.75">
      <c r="A330" s="35"/>
      <c r="B330" s="15"/>
      <c r="C330" s="15"/>
      <c r="D330" s="15"/>
      <c r="E330" s="15"/>
      <c r="F330" s="15"/>
      <c r="G330" s="15"/>
      <c r="H330" s="15"/>
    </row>
    <row r="331" spans="1:8" ht="12.75">
      <c r="A331" s="35"/>
      <c r="B331" s="15"/>
      <c r="C331" s="15"/>
      <c r="D331" s="15"/>
      <c r="E331" s="15"/>
      <c r="F331" s="15"/>
      <c r="G331" s="15"/>
      <c r="H331" s="15"/>
    </row>
    <row r="332" spans="1:8" ht="12.75">
      <c r="A332" s="35"/>
      <c r="B332" s="15"/>
      <c r="C332" s="15"/>
      <c r="D332" s="15"/>
      <c r="E332" s="15"/>
      <c r="F332" s="15"/>
      <c r="G332" s="15"/>
      <c r="H332" s="15"/>
    </row>
    <row r="333" spans="1:8" ht="12.75">
      <c r="A333" s="35"/>
      <c r="B333" s="15"/>
      <c r="C333" s="15"/>
      <c r="D333" s="15"/>
      <c r="E333" s="15"/>
      <c r="F333" s="15"/>
      <c r="G333" s="15"/>
      <c r="H333" s="15"/>
    </row>
    <row r="334" spans="1:8" ht="12.75">
      <c r="A334" s="35"/>
      <c r="B334" s="15"/>
      <c r="C334" s="15"/>
      <c r="D334" s="15"/>
      <c r="E334" s="15"/>
      <c r="F334" s="15"/>
      <c r="G334" s="15"/>
      <c r="H334" s="15"/>
    </row>
    <row r="335" spans="1:8" ht="12.75">
      <c r="A335" s="35"/>
      <c r="B335" s="15"/>
      <c r="C335" s="15"/>
      <c r="D335" s="15"/>
      <c r="E335" s="15"/>
      <c r="F335" s="15"/>
      <c r="G335" s="15"/>
      <c r="H335" s="15"/>
    </row>
    <row r="336" spans="1:8" ht="12.75">
      <c r="A336" s="35"/>
      <c r="B336" s="15"/>
      <c r="C336" s="15"/>
      <c r="D336" s="15"/>
      <c r="E336" s="15"/>
      <c r="F336" s="15"/>
      <c r="G336" s="15"/>
      <c r="H336" s="15"/>
    </row>
    <row r="337" spans="1:8" ht="12.75">
      <c r="A337" s="35"/>
      <c r="B337" s="15"/>
      <c r="C337" s="15"/>
      <c r="D337" s="15"/>
      <c r="E337" s="15"/>
      <c r="F337" s="15"/>
      <c r="G337" s="15"/>
      <c r="H337" s="15"/>
    </row>
    <row r="338" spans="1:8" ht="12.75">
      <c r="A338" s="35"/>
      <c r="B338" s="15"/>
      <c r="C338" s="15"/>
      <c r="D338" s="15"/>
      <c r="E338" s="15"/>
      <c r="F338" s="15"/>
      <c r="G338" s="15"/>
      <c r="H338" s="15"/>
    </row>
    <row r="339" spans="1:8" ht="12.75">
      <c r="A339" s="35"/>
      <c r="B339" s="15"/>
      <c r="C339" s="15"/>
      <c r="D339" s="15"/>
      <c r="E339" s="15"/>
      <c r="F339" s="15"/>
      <c r="G339" s="15"/>
      <c r="H339" s="15"/>
    </row>
    <row r="340" spans="1:8" ht="12.75">
      <c r="A340" s="35"/>
      <c r="B340" s="15"/>
      <c r="C340" s="15"/>
      <c r="D340" s="15"/>
      <c r="E340" s="15"/>
      <c r="F340" s="15"/>
      <c r="G340" s="15"/>
      <c r="H340" s="15"/>
    </row>
    <row r="341" spans="1:8" ht="12.75">
      <c r="A341" s="35"/>
      <c r="B341" s="15"/>
      <c r="C341" s="15"/>
      <c r="D341" s="15"/>
      <c r="E341" s="15"/>
      <c r="F341" s="15"/>
      <c r="G341" s="15"/>
      <c r="H341" s="15"/>
    </row>
    <row r="342" spans="1:8" ht="12.75">
      <c r="A342" s="35"/>
      <c r="B342" s="15"/>
      <c r="C342" s="15"/>
      <c r="D342" s="15"/>
      <c r="E342" s="15"/>
      <c r="F342" s="15"/>
      <c r="G342" s="15"/>
      <c r="H342" s="15"/>
    </row>
    <row r="343" spans="1:8" ht="12.75">
      <c r="A343" s="35"/>
      <c r="B343" s="15"/>
      <c r="C343" s="15"/>
      <c r="D343" s="15"/>
      <c r="E343" s="15"/>
      <c r="F343" s="15"/>
      <c r="G343" s="15"/>
      <c r="H343" s="15"/>
    </row>
    <row r="344" spans="1:8" ht="12.75">
      <c r="A344" s="35"/>
      <c r="B344" s="15"/>
      <c r="C344" s="15"/>
      <c r="D344" s="15"/>
      <c r="E344" s="15"/>
      <c r="F344" s="15"/>
      <c r="G344" s="15"/>
      <c r="H344" s="15"/>
    </row>
    <row r="345" spans="1:8" ht="12.75">
      <c r="A345" s="35"/>
      <c r="B345" s="15"/>
      <c r="C345" s="15"/>
      <c r="D345" s="15"/>
      <c r="E345" s="15"/>
      <c r="F345" s="15"/>
      <c r="G345" s="15"/>
      <c r="H345" s="15"/>
    </row>
    <row r="346" spans="1:8" ht="12.75">
      <c r="A346" s="35"/>
      <c r="B346" s="15"/>
      <c r="C346" s="15"/>
      <c r="D346" s="15"/>
      <c r="E346" s="15"/>
      <c r="F346" s="15"/>
      <c r="G346" s="15"/>
      <c r="H346" s="15"/>
    </row>
    <row r="347" spans="1:8" ht="12.75">
      <c r="A347" s="35"/>
      <c r="B347" s="15"/>
      <c r="C347" s="15"/>
      <c r="D347" s="15"/>
      <c r="E347" s="15"/>
      <c r="F347" s="15"/>
      <c r="G347" s="15"/>
      <c r="H347" s="15"/>
    </row>
    <row r="348" spans="1:8" ht="12.75">
      <c r="A348" s="35"/>
      <c r="B348" s="15"/>
      <c r="C348" s="15"/>
      <c r="D348" s="15"/>
      <c r="E348" s="15"/>
      <c r="F348" s="15"/>
      <c r="G348" s="15"/>
      <c r="H348" s="15"/>
    </row>
    <row r="349" spans="1:8" ht="12.75">
      <c r="A349" s="35"/>
      <c r="B349" s="15"/>
      <c r="C349" s="15"/>
      <c r="D349" s="15"/>
      <c r="E349" s="15"/>
      <c r="F349" s="15"/>
      <c r="G349" s="15"/>
      <c r="H349" s="15"/>
    </row>
    <row r="350" spans="1:8" ht="12.75">
      <c r="A350" s="35"/>
      <c r="B350" s="15"/>
      <c r="C350" s="15"/>
      <c r="D350" s="15"/>
      <c r="E350" s="15"/>
      <c r="F350" s="15"/>
      <c r="G350" s="15"/>
      <c r="H350" s="15"/>
    </row>
    <row r="351" spans="1:8" ht="12.75">
      <c r="A351" s="35"/>
      <c r="B351" s="15"/>
      <c r="C351" s="15"/>
      <c r="D351" s="15"/>
      <c r="E351" s="15"/>
      <c r="F351" s="15"/>
      <c r="G351" s="15"/>
      <c r="H351" s="15"/>
    </row>
    <row r="352" spans="1:8" ht="12.75">
      <c r="A352" s="35"/>
      <c r="B352" s="15"/>
      <c r="C352" s="15"/>
      <c r="D352" s="15"/>
      <c r="E352" s="15"/>
      <c r="F352" s="15"/>
      <c r="G352" s="15"/>
      <c r="H352" s="15"/>
    </row>
    <row r="353" spans="1:8" ht="12.75">
      <c r="A353" s="35"/>
      <c r="B353" s="15"/>
      <c r="C353" s="15"/>
      <c r="D353" s="15"/>
      <c r="E353" s="15"/>
      <c r="F353" s="15"/>
      <c r="G353" s="15"/>
      <c r="H353" s="15"/>
    </row>
    <row r="354" spans="1:8" ht="12.75">
      <c r="A354" s="35"/>
      <c r="B354" s="15"/>
      <c r="C354" s="15"/>
      <c r="D354" s="15"/>
      <c r="E354" s="15"/>
      <c r="F354" s="15"/>
      <c r="G354" s="15"/>
      <c r="H354" s="15"/>
    </row>
    <row r="355" spans="1:8" ht="12.75">
      <c r="A355" s="35"/>
      <c r="B355" s="15"/>
      <c r="C355" s="15"/>
      <c r="D355" s="15"/>
      <c r="E355" s="15"/>
      <c r="F355" s="15"/>
      <c r="G355" s="15"/>
      <c r="H355" s="15"/>
    </row>
    <row r="356" spans="1:8" ht="12.75">
      <c r="A356" s="35"/>
      <c r="B356" s="15"/>
      <c r="C356" s="15"/>
      <c r="D356" s="15"/>
      <c r="E356" s="15"/>
      <c r="F356" s="15"/>
      <c r="G356" s="15"/>
      <c r="H356" s="15"/>
    </row>
    <row r="357" spans="1:8" ht="12.75">
      <c r="A357" s="35"/>
      <c r="B357" s="15"/>
      <c r="C357" s="15"/>
      <c r="D357" s="15"/>
      <c r="E357" s="15"/>
      <c r="F357" s="15"/>
      <c r="G357" s="15"/>
      <c r="H357" s="15"/>
    </row>
    <row r="358" spans="1:8" ht="12.75">
      <c r="A358" s="35"/>
      <c r="B358" s="15"/>
      <c r="C358" s="15"/>
      <c r="D358" s="15"/>
      <c r="E358" s="15"/>
      <c r="F358" s="15"/>
      <c r="G358" s="15"/>
      <c r="H358" s="15"/>
    </row>
    <row r="359" spans="1:8" ht="12.75">
      <c r="A359" s="35"/>
      <c r="B359" s="15"/>
      <c r="C359" s="15"/>
      <c r="D359" s="15"/>
      <c r="E359" s="15"/>
      <c r="F359" s="15"/>
      <c r="G359" s="15"/>
      <c r="H359" s="15"/>
    </row>
    <row r="360" spans="1:8" ht="12.75">
      <c r="A360" s="35"/>
      <c r="B360" s="15"/>
      <c r="C360" s="15"/>
      <c r="D360" s="15"/>
      <c r="E360" s="15"/>
      <c r="F360" s="15"/>
      <c r="G360" s="15"/>
      <c r="H360" s="15"/>
    </row>
    <row r="361" spans="1:8" ht="12.75">
      <c r="A361" s="35"/>
      <c r="B361" s="15"/>
      <c r="C361" s="15"/>
      <c r="D361" s="15"/>
      <c r="E361" s="15"/>
      <c r="F361" s="15"/>
      <c r="G361" s="15"/>
      <c r="H361" s="15"/>
    </row>
    <row r="362" spans="1:8" ht="12.75">
      <c r="A362" s="35"/>
      <c r="B362" s="15"/>
      <c r="C362" s="15"/>
      <c r="D362" s="15"/>
      <c r="E362" s="15"/>
      <c r="F362" s="15"/>
      <c r="G362" s="15"/>
      <c r="H362" s="15"/>
    </row>
    <row r="363" spans="1:8" ht="12.75">
      <c r="A363" s="35"/>
      <c r="B363" s="15"/>
      <c r="C363" s="15"/>
      <c r="D363" s="15"/>
      <c r="E363" s="15"/>
      <c r="F363" s="15"/>
      <c r="G363" s="15"/>
      <c r="H363" s="15"/>
    </row>
    <row r="364" spans="1:8" ht="12.75">
      <c r="A364" s="35"/>
      <c r="B364" s="15"/>
      <c r="C364" s="15"/>
      <c r="D364" s="15"/>
      <c r="E364" s="15"/>
      <c r="F364" s="15"/>
      <c r="G364" s="15"/>
      <c r="H364" s="15"/>
    </row>
    <row r="365" spans="1:8" ht="12.75">
      <c r="A365" s="35"/>
      <c r="B365" s="15"/>
      <c r="C365" s="15"/>
      <c r="D365" s="15"/>
      <c r="E365" s="15"/>
      <c r="F365" s="15"/>
      <c r="G365" s="15"/>
      <c r="H365" s="15"/>
    </row>
    <row r="366" spans="1:8" ht="12.75">
      <c r="A366" s="35"/>
      <c r="B366" s="15"/>
      <c r="C366" s="15"/>
      <c r="D366" s="15"/>
      <c r="E366" s="15"/>
      <c r="F366" s="15"/>
      <c r="G366" s="15"/>
      <c r="H366" s="15"/>
    </row>
    <row r="367" spans="1:8" ht="12.75">
      <c r="A367" s="35"/>
      <c r="B367" s="15"/>
      <c r="C367" s="15"/>
      <c r="D367" s="15"/>
      <c r="E367" s="15"/>
      <c r="F367" s="15"/>
      <c r="G367" s="15"/>
      <c r="H367" s="15"/>
    </row>
    <row r="368" spans="1:8" ht="12.75">
      <c r="A368" s="35"/>
      <c r="B368" s="15"/>
      <c r="C368" s="15"/>
      <c r="D368" s="15"/>
      <c r="E368" s="15"/>
      <c r="F368" s="15"/>
      <c r="G368" s="15"/>
      <c r="H368" s="15"/>
    </row>
    <row r="369" spans="1:8" ht="12.75">
      <c r="A369" s="35"/>
      <c r="B369" s="15"/>
      <c r="C369" s="15"/>
      <c r="D369" s="15"/>
      <c r="E369" s="15"/>
      <c r="F369" s="15"/>
      <c r="G369" s="15"/>
      <c r="H369" s="15"/>
    </row>
    <row r="370" spans="1:8" ht="12.75">
      <c r="A370" s="35"/>
      <c r="B370" s="15"/>
      <c r="C370" s="15"/>
      <c r="D370" s="15"/>
      <c r="E370" s="15"/>
      <c r="F370" s="15"/>
      <c r="G370" s="15"/>
      <c r="H370" s="15"/>
    </row>
    <row r="371" spans="1:8" ht="12.75">
      <c r="A371" s="35"/>
      <c r="B371" s="15"/>
      <c r="C371" s="15"/>
      <c r="D371" s="15"/>
      <c r="E371" s="15"/>
      <c r="F371" s="15"/>
      <c r="G371" s="15"/>
      <c r="H371" s="15"/>
    </row>
    <row r="372" spans="1:8" ht="12.75">
      <c r="A372" s="35"/>
      <c r="B372" s="15"/>
      <c r="C372" s="15"/>
      <c r="D372" s="15"/>
      <c r="E372" s="15"/>
      <c r="F372" s="15"/>
      <c r="G372" s="15"/>
      <c r="H372" s="15"/>
    </row>
    <row r="373" spans="1:8" ht="12.75">
      <c r="A373" s="35"/>
      <c r="B373" s="15"/>
      <c r="C373" s="15"/>
      <c r="D373" s="15"/>
      <c r="E373" s="15"/>
      <c r="F373" s="15"/>
      <c r="G373" s="15"/>
      <c r="H373" s="15"/>
    </row>
    <row r="374" spans="1:8" ht="12.75">
      <c r="A374" s="35"/>
      <c r="B374" s="15"/>
      <c r="C374" s="15"/>
      <c r="D374" s="15"/>
      <c r="E374" s="15"/>
      <c r="F374" s="15"/>
      <c r="G374" s="15"/>
      <c r="H374" s="15"/>
    </row>
    <row r="375" spans="1:8" ht="12.75">
      <c r="A375" s="35"/>
      <c r="B375" s="15"/>
      <c r="C375" s="15"/>
      <c r="D375" s="15"/>
      <c r="E375" s="15"/>
      <c r="F375" s="15"/>
      <c r="G375" s="15"/>
      <c r="H375" s="15"/>
    </row>
    <row r="376" spans="1:8" ht="12.75">
      <c r="A376" s="35"/>
      <c r="B376" s="15"/>
      <c r="C376" s="15"/>
      <c r="D376" s="15"/>
      <c r="E376" s="15"/>
      <c r="F376" s="15"/>
      <c r="G376" s="15"/>
      <c r="H376" s="15"/>
    </row>
    <row r="377" spans="1:8" ht="12.75">
      <c r="A377" s="35"/>
      <c r="B377" s="15"/>
      <c r="C377" s="15"/>
      <c r="D377" s="15"/>
      <c r="E377" s="15"/>
      <c r="F377" s="15"/>
      <c r="G377" s="15"/>
      <c r="H377" s="15"/>
    </row>
    <row r="378" spans="1:8" ht="12.75">
      <c r="A378" s="35"/>
      <c r="B378" s="15"/>
      <c r="C378" s="15"/>
      <c r="D378" s="15"/>
      <c r="E378" s="15"/>
      <c r="F378" s="15"/>
      <c r="G378" s="15"/>
      <c r="H378" s="15"/>
    </row>
    <row r="379" spans="1:8" ht="12.75">
      <c r="A379" s="35"/>
      <c r="B379" s="15"/>
      <c r="C379" s="15"/>
      <c r="D379" s="15"/>
      <c r="E379" s="15"/>
      <c r="F379" s="15"/>
      <c r="G379" s="15"/>
      <c r="H379" s="15"/>
    </row>
    <row r="380" spans="1:8" ht="12.75">
      <c r="A380" s="35"/>
      <c r="B380" s="15"/>
      <c r="C380" s="15"/>
      <c r="D380" s="15"/>
      <c r="E380" s="15"/>
      <c r="F380" s="15"/>
      <c r="G380" s="15"/>
      <c r="H380" s="15"/>
    </row>
    <row r="381" spans="1:8" ht="12.75">
      <c r="A381" s="35"/>
      <c r="B381" s="15"/>
      <c r="C381" s="15"/>
      <c r="D381" s="15"/>
      <c r="E381" s="15"/>
      <c r="F381" s="15"/>
      <c r="G381" s="15"/>
      <c r="H381" s="15"/>
    </row>
    <row r="382" spans="1:8" ht="12.75">
      <c r="A382" s="35"/>
      <c r="B382" s="15"/>
      <c r="C382" s="15"/>
      <c r="D382" s="15"/>
      <c r="E382" s="15"/>
      <c r="F382" s="15"/>
      <c r="G382" s="15"/>
      <c r="H382" s="15"/>
    </row>
    <row r="383" spans="1:8" ht="12.75">
      <c r="A383" s="35"/>
      <c r="B383" s="15"/>
      <c r="C383" s="15"/>
      <c r="D383" s="15"/>
      <c r="E383" s="15"/>
      <c r="F383" s="15"/>
      <c r="G383" s="15"/>
      <c r="H383" s="15"/>
    </row>
    <row r="384" spans="1:8" ht="12.75">
      <c r="A384" s="35"/>
      <c r="B384" s="15"/>
      <c r="C384" s="15"/>
      <c r="D384" s="15"/>
      <c r="E384" s="15"/>
      <c r="F384" s="15"/>
      <c r="G384" s="15"/>
      <c r="H384" s="15"/>
    </row>
    <row r="385" spans="1:8" ht="12.75">
      <c r="A385" s="35"/>
      <c r="B385" s="15"/>
      <c r="C385" s="15"/>
      <c r="D385" s="15"/>
      <c r="E385" s="15"/>
      <c r="F385" s="15"/>
      <c r="G385" s="15"/>
      <c r="H385" s="15"/>
    </row>
    <row r="386" spans="1:8" ht="12.75">
      <c r="A386" s="35"/>
      <c r="B386" s="15"/>
      <c r="C386" s="15"/>
      <c r="D386" s="15"/>
      <c r="E386" s="15"/>
      <c r="F386" s="15"/>
      <c r="G386" s="15"/>
      <c r="H386" s="15"/>
    </row>
    <row r="387" spans="1:8" ht="12.75">
      <c r="A387" s="35"/>
      <c r="B387" s="15"/>
      <c r="C387" s="15"/>
      <c r="D387" s="15"/>
      <c r="E387" s="15"/>
      <c r="F387" s="15"/>
      <c r="G387" s="15"/>
      <c r="H387" s="15"/>
    </row>
    <row r="388" spans="1:8" ht="12.75">
      <c r="A388" s="35"/>
      <c r="B388" s="15"/>
      <c r="C388" s="15"/>
      <c r="D388" s="15"/>
      <c r="E388" s="15"/>
      <c r="F388" s="15"/>
      <c r="G388" s="15"/>
      <c r="H388" s="15"/>
    </row>
    <row r="389" spans="1:8" ht="12.75">
      <c r="A389" s="35"/>
      <c r="B389" s="15"/>
      <c r="C389" s="15"/>
      <c r="D389" s="15"/>
      <c r="E389" s="15"/>
      <c r="F389" s="15"/>
      <c r="G389" s="15"/>
      <c r="H389" s="15"/>
    </row>
    <row r="390" spans="1:8" ht="12.75">
      <c r="A390" s="35"/>
      <c r="B390" s="15"/>
      <c r="C390" s="15"/>
      <c r="D390" s="15"/>
      <c r="E390" s="15"/>
      <c r="F390" s="15"/>
      <c r="G390" s="15"/>
      <c r="H390" s="15"/>
    </row>
    <row r="391" spans="1:8" ht="12.75">
      <c r="A391" s="35"/>
      <c r="B391" s="15"/>
      <c r="C391" s="15"/>
      <c r="D391" s="15"/>
      <c r="E391" s="15"/>
      <c r="F391" s="15"/>
      <c r="G391" s="15"/>
      <c r="H391" s="15"/>
    </row>
    <row r="392" spans="1:8" ht="12.75">
      <c r="A392" s="35"/>
      <c r="B392" s="15"/>
      <c r="C392" s="15"/>
      <c r="D392" s="15"/>
      <c r="E392" s="15"/>
      <c r="F392" s="15"/>
      <c r="G392" s="15"/>
      <c r="H392" s="15"/>
    </row>
    <row r="393" spans="1:8" ht="12.75">
      <c r="A393" s="35"/>
      <c r="B393" s="15"/>
      <c r="C393" s="15"/>
      <c r="D393" s="15"/>
      <c r="E393" s="15"/>
      <c r="F393" s="15"/>
      <c r="G393" s="15"/>
      <c r="H393" s="15"/>
    </row>
    <row r="394" spans="1:8" ht="12.75">
      <c r="A394" s="35"/>
      <c r="B394" s="15"/>
      <c r="C394" s="15"/>
      <c r="D394" s="15"/>
      <c r="E394" s="15"/>
      <c r="F394" s="15"/>
      <c r="G394" s="15"/>
      <c r="H394" s="15"/>
    </row>
    <row r="395" spans="1:8" ht="12.75">
      <c r="A395" s="35"/>
      <c r="B395" s="15"/>
      <c r="C395" s="15"/>
      <c r="D395" s="15"/>
      <c r="E395" s="15"/>
      <c r="F395" s="15"/>
      <c r="G395" s="15"/>
      <c r="H395" s="15"/>
    </row>
    <row r="396" spans="1:8" ht="12.75">
      <c r="A396" s="35"/>
      <c r="B396" s="15"/>
      <c r="C396" s="15"/>
      <c r="D396" s="15"/>
      <c r="E396" s="15"/>
      <c r="F396" s="15"/>
      <c r="G396" s="15"/>
      <c r="H396" s="15"/>
    </row>
    <row r="397" spans="1:8" ht="12.75">
      <c r="A397" s="35"/>
      <c r="B397" s="15"/>
      <c r="C397" s="15"/>
      <c r="D397" s="15"/>
      <c r="E397" s="15"/>
      <c r="F397" s="15"/>
      <c r="G397" s="15"/>
      <c r="H397" s="15"/>
    </row>
    <row r="398" spans="1:8" ht="12.75">
      <c r="A398" s="35"/>
      <c r="B398" s="15"/>
      <c r="C398" s="15"/>
      <c r="D398" s="15"/>
      <c r="E398" s="15"/>
      <c r="F398" s="15"/>
      <c r="G398" s="15"/>
      <c r="H398" s="15"/>
    </row>
    <row r="399" spans="1:8" ht="12.75">
      <c r="A399" s="35"/>
      <c r="B399" s="15"/>
      <c r="C399" s="15"/>
      <c r="D399" s="15"/>
      <c r="E399" s="15"/>
      <c r="F399" s="15"/>
      <c r="G399" s="15"/>
      <c r="H399" s="15"/>
    </row>
    <row r="400" spans="1:8" ht="12.75">
      <c r="A400" s="35"/>
      <c r="B400" s="15"/>
      <c r="C400" s="15"/>
      <c r="D400" s="15"/>
      <c r="E400" s="15"/>
      <c r="F400" s="15"/>
      <c r="G400" s="15"/>
      <c r="H400" s="15"/>
    </row>
    <row r="401" spans="1:8" ht="12.75">
      <c r="A401" s="35"/>
      <c r="B401" s="15"/>
      <c r="C401" s="15"/>
      <c r="D401" s="15"/>
      <c r="E401" s="15"/>
      <c r="F401" s="15"/>
      <c r="G401" s="15"/>
      <c r="H401" s="15"/>
    </row>
    <row r="402" spans="1:8" ht="12.75">
      <c r="A402" s="35"/>
      <c r="B402" s="15"/>
      <c r="C402" s="15"/>
      <c r="D402" s="15"/>
      <c r="E402" s="15"/>
      <c r="F402" s="15"/>
      <c r="G402" s="15"/>
      <c r="H402" s="15"/>
    </row>
    <row r="403" spans="1:8" ht="12.75">
      <c r="A403" s="35"/>
      <c r="B403" s="15"/>
      <c r="C403" s="15"/>
      <c r="D403" s="15"/>
      <c r="E403" s="15"/>
      <c r="F403" s="15"/>
      <c r="G403" s="15"/>
      <c r="H403" s="15"/>
    </row>
    <row r="404" spans="1:8" ht="12.75">
      <c r="A404" s="35"/>
      <c r="B404" s="15"/>
      <c r="C404" s="15"/>
      <c r="D404" s="15"/>
      <c r="E404" s="15"/>
      <c r="F404" s="15"/>
      <c r="G404" s="15"/>
      <c r="H404" s="15"/>
    </row>
    <row r="405" spans="1:8" ht="12.75">
      <c r="A405" s="35"/>
      <c r="B405" s="15"/>
      <c r="C405" s="15"/>
      <c r="D405" s="15"/>
      <c r="E405" s="15"/>
      <c r="F405" s="15"/>
      <c r="G405" s="15"/>
      <c r="H405" s="15"/>
    </row>
    <row r="406" spans="1:8" ht="12.75">
      <c r="A406" s="35"/>
      <c r="B406" s="15"/>
      <c r="C406" s="15"/>
      <c r="D406" s="15"/>
      <c r="E406" s="15"/>
      <c r="F406" s="15"/>
      <c r="G406" s="15"/>
      <c r="H406" s="15"/>
    </row>
    <row r="407" spans="1:8" ht="12.75">
      <c r="A407" s="35"/>
      <c r="B407" s="15"/>
      <c r="C407" s="15"/>
      <c r="D407" s="15"/>
      <c r="E407" s="15"/>
      <c r="F407" s="15"/>
      <c r="G407" s="15"/>
      <c r="H407" s="15"/>
    </row>
    <row r="408" spans="1:8" ht="12.75">
      <c r="A408" s="35"/>
      <c r="B408" s="15"/>
      <c r="C408" s="15"/>
      <c r="D408" s="15"/>
      <c r="E408" s="15"/>
      <c r="F408" s="15"/>
      <c r="G408" s="15"/>
      <c r="H408" s="15"/>
    </row>
    <row r="409" spans="1:8" ht="12.75">
      <c r="A409" s="35"/>
      <c r="B409" s="15"/>
      <c r="C409" s="15"/>
      <c r="D409" s="15"/>
      <c r="E409" s="15"/>
      <c r="F409" s="15"/>
      <c r="G409" s="15"/>
      <c r="H409" s="15"/>
    </row>
    <row r="410" spans="1:8" ht="12.75">
      <c r="A410" s="35"/>
      <c r="B410" s="15"/>
      <c r="C410" s="15"/>
      <c r="D410" s="15"/>
      <c r="E410" s="15"/>
      <c r="F410" s="15"/>
      <c r="G410" s="15"/>
      <c r="H410" s="15"/>
    </row>
    <row r="411" spans="1:8" ht="12.75">
      <c r="A411" s="35"/>
      <c r="B411" s="15"/>
      <c r="C411" s="15"/>
      <c r="D411" s="15"/>
      <c r="E411" s="15"/>
      <c r="F411" s="15"/>
      <c r="G411" s="15"/>
      <c r="H411" s="15"/>
    </row>
    <row r="412" spans="1:8" ht="12.75">
      <c r="A412" s="35"/>
      <c r="B412" s="15"/>
      <c r="C412" s="15"/>
      <c r="D412" s="15"/>
      <c r="E412" s="15"/>
      <c r="F412" s="15"/>
      <c r="G412" s="15"/>
      <c r="H412" s="15"/>
    </row>
    <row r="413" spans="1:8" ht="12.75">
      <c r="A413" s="35"/>
      <c r="B413" s="15"/>
      <c r="C413" s="15"/>
      <c r="D413" s="15"/>
      <c r="E413" s="15"/>
      <c r="F413" s="15"/>
      <c r="G413" s="15"/>
      <c r="H413" s="15"/>
    </row>
    <row r="414" spans="1:8" ht="12.75">
      <c r="A414" s="35"/>
      <c r="B414" s="15"/>
      <c r="C414" s="15"/>
      <c r="D414" s="15"/>
      <c r="E414" s="15"/>
      <c r="F414" s="15"/>
      <c r="G414" s="15"/>
      <c r="H414" s="15"/>
    </row>
    <row r="415" spans="1:8" ht="12.75">
      <c r="A415" s="35"/>
      <c r="B415" s="15"/>
      <c r="C415" s="15"/>
      <c r="D415" s="15"/>
      <c r="E415" s="15"/>
      <c r="F415" s="15"/>
      <c r="G415" s="15"/>
      <c r="H415" s="15"/>
    </row>
    <row r="416" spans="1:8" ht="12.75">
      <c r="A416" s="35"/>
      <c r="B416" s="15"/>
      <c r="C416" s="15"/>
      <c r="D416" s="15"/>
      <c r="E416" s="15"/>
      <c r="F416" s="15"/>
      <c r="G416" s="15"/>
      <c r="H416" s="15"/>
    </row>
    <row r="417" spans="1:8" ht="12.75">
      <c r="A417" s="35"/>
      <c r="B417" s="15"/>
      <c r="C417" s="15"/>
      <c r="D417" s="15"/>
      <c r="E417" s="15"/>
      <c r="F417" s="15"/>
      <c r="G417" s="15"/>
      <c r="H417" s="15"/>
    </row>
    <row r="418" spans="1:8" ht="12.75">
      <c r="A418" s="35"/>
      <c r="B418" s="15"/>
      <c r="C418" s="15"/>
      <c r="D418" s="15"/>
      <c r="E418" s="15"/>
      <c r="F418" s="15"/>
      <c r="G418" s="15"/>
      <c r="H418" s="15"/>
    </row>
    <row r="419" spans="1:8" ht="12.75">
      <c r="A419" s="35"/>
      <c r="B419" s="15"/>
      <c r="C419" s="15"/>
      <c r="D419" s="15"/>
      <c r="E419" s="15"/>
      <c r="F419" s="15"/>
      <c r="G419" s="15"/>
      <c r="H419" s="15"/>
    </row>
    <row r="420" spans="1:8" ht="12.75">
      <c r="A420" s="35"/>
      <c r="B420" s="15"/>
      <c r="C420" s="15"/>
      <c r="D420" s="15"/>
      <c r="E420" s="15"/>
      <c r="F420" s="15"/>
      <c r="G420" s="15"/>
      <c r="H420" s="15"/>
    </row>
    <row r="421" spans="1:8" ht="12.75">
      <c r="A421" s="35"/>
      <c r="B421" s="15"/>
      <c r="C421" s="15"/>
      <c r="D421" s="15"/>
      <c r="E421" s="15"/>
      <c r="F421" s="15"/>
      <c r="G421" s="15"/>
      <c r="H421" s="15"/>
    </row>
    <row r="422" spans="1:8" ht="12.75">
      <c r="A422" s="35"/>
      <c r="B422" s="15"/>
      <c r="C422" s="15"/>
      <c r="D422" s="15"/>
      <c r="E422" s="15"/>
      <c r="F422" s="15"/>
      <c r="G422" s="15"/>
      <c r="H422" s="15"/>
    </row>
    <row r="423" spans="1:8" ht="12.75">
      <c r="A423" s="35"/>
      <c r="B423" s="15"/>
      <c r="C423" s="15"/>
      <c r="D423" s="15"/>
      <c r="E423" s="15"/>
      <c r="F423" s="15"/>
      <c r="G423" s="15"/>
      <c r="H423" s="15"/>
    </row>
    <row r="424" spans="1:8" ht="12.75">
      <c r="A424" s="35"/>
      <c r="B424" s="15"/>
      <c r="C424" s="15"/>
      <c r="D424" s="15"/>
      <c r="E424" s="15"/>
      <c r="F424" s="15"/>
      <c r="G424" s="15"/>
      <c r="H424" s="15"/>
    </row>
    <row r="425" spans="1:8" ht="12.75">
      <c r="A425" s="35"/>
      <c r="B425" s="15"/>
      <c r="C425" s="15"/>
      <c r="D425" s="15"/>
      <c r="E425" s="15"/>
      <c r="F425" s="15"/>
      <c r="G425" s="15"/>
      <c r="H425" s="15"/>
    </row>
    <row r="426" spans="1:8" ht="12.75">
      <c r="A426" s="35"/>
      <c r="B426" s="15"/>
      <c r="C426" s="15"/>
      <c r="D426" s="15"/>
      <c r="E426" s="15"/>
      <c r="F426" s="15"/>
      <c r="G426" s="15"/>
      <c r="H426" s="15"/>
    </row>
    <row r="427" spans="1:8" ht="12.75">
      <c r="A427" s="35"/>
      <c r="B427" s="15"/>
      <c r="C427" s="15"/>
      <c r="D427" s="15"/>
      <c r="E427" s="15"/>
      <c r="F427" s="15"/>
      <c r="G427" s="15"/>
      <c r="H427" s="15"/>
    </row>
    <row r="428" spans="1:8" ht="12.75">
      <c r="A428" s="35"/>
      <c r="B428" s="15"/>
      <c r="C428" s="15"/>
      <c r="D428" s="15"/>
      <c r="E428" s="15"/>
      <c r="F428" s="15"/>
      <c r="G428" s="15"/>
      <c r="H428" s="15"/>
    </row>
    <row r="429" spans="1:8" ht="12.75">
      <c r="A429" s="35"/>
      <c r="B429" s="15"/>
      <c r="C429" s="15"/>
      <c r="D429" s="15"/>
      <c r="E429" s="15"/>
      <c r="F429" s="15"/>
      <c r="G429" s="15"/>
      <c r="H429" s="15"/>
    </row>
    <row r="430" spans="1:8" ht="12.75">
      <c r="A430" s="35"/>
      <c r="B430" s="15"/>
      <c r="C430" s="15"/>
      <c r="D430" s="15"/>
      <c r="E430" s="15"/>
      <c r="F430" s="15"/>
      <c r="G430" s="15"/>
      <c r="H430" s="15"/>
    </row>
    <row r="431" spans="1:8" ht="12.75">
      <c r="A431" s="35"/>
      <c r="B431" s="15"/>
      <c r="C431" s="15"/>
      <c r="D431" s="15"/>
      <c r="E431" s="15"/>
      <c r="F431" s="15"/>
      <c r="G431" s="15"/>
      <c r="H431" s="15"/>
    </row>
    <row r="432" spans="1:8" ht="12.75">
      <c r="A432" s="35"/>
      <c r="B432" s="15"/>
      <c r="C432" s="15"/>
      <c r="D432" s="15"/>
      <c r="E432" s="15"/>
      <c r="F432" s="15"/>
      <c r="G432" s="15"/>
      <c r="H432" s="15"/>
    </row>
    <row r="433" spans="1:8" ht="12.75">
      <c r="A433" s="35"/>
      <c r="B433" s="15"/>
      <c r="C433" s="15"/>
      <c r="D433" s="15"/>
      <c r="E433" s="15"/>
      <c r="F433" s="15"/>
      <c r="G433" s="15"/>
      <c r="H433" s="15"/>
    </row>
    <row r="434" spans="1:8" ht="12.75">
      <c r="A434" s="35"/>
      <c r="B434" s="15"/>
      <c r="C434" s="15"/>
      <c r="D434" s="15"/>
      <c r="E434" s="15"/>
      <c r="F434" s="15"/>
      <c r="G434" s="15"/>
      <c r="H434" s="15"/>
    </row>
    <row r="435" spans="1:8" ht="12.75">
      <c r="A435" s="35"/>
      <c r="B435" s="15"/>
      <c r="C435" s="15"/>
      <c r="D435" s="15"/>
      <c r="E435" s="15"/>
      <c r="F435" s="15"/>
      <c r="G435" s="15"/>
      <c r="H435" s="15"/>
    </row>
    <row r="436" spans="1:8" ht="12.75">
      <c r="A436" s="35"/>
      <c r="B436" s="15"/>
      <c r="C436" s="15"/>
      <c r="D436" s="15"/>
      <c r="E436" s="15"/>
      <c r="F436" s="15"/>
      <c r="G436" s="15"/>
      <c r="H436" s="15"/>
    </row>
    <row r="437" spans="1:8" ht="12.75">
      <c r="A437" s="35"/>
      <c r="B437" s="15"/>
      <c r="C437" s="15"/>
      <c r="D437" s="15"/>
      <c r="E437" s="15"/>
      <c r="F437" s="15"/>
      <c r="G437" s="15"/>
      <c r="H437" s="15"/>
    </row>
    <row r="438" spans="1:8" ht="12.75">
      <c r="A438" s="35"/>
      <c r="B438" s="15"/>
      <c r="C438" s="15"/>
      <c r="D438" s="15"/>
      <c r="E438" s="15"/>
      <c r="F438" s="15"/>
      <c r="G438" s="15"/>
      <c r="H438" s="15"/>
    </row>
    <row r="439" spans="1:8" ht="12.75">
      <c r="A439" s="35"/>
      <c r="B439" s="15"/>
      <c r="C439" s="15"/>
      <c r="D439" s="15"/>
      <c r="E439" s="15"/>
      <c r="F439" s="15"/>
      <c r="G439" s="15"/>
      <c r="H439" s="15"/>
    </row>
    <row r="440" spans="1:8" ht="12.75">
      <c r="A440" s="35"/>
      <c r="B440" s="15"/>
      <c r="C440" s="15"/>
      <c r="D440" s="15"/>
      <c r="E440" s="15"/>
      <c r="F440" s="15"/>
      <c r="G440" s="15"/>
      <c r="H440" s="15"/>
    </row>
    <row r="441" spans="1:8" ht="12.75">
      <c r="A441" s="35"/>
      <c r="B441" s="15"/>
      <c r="C441" s="15"/>
      <c r="D441" s="15"/>
      <c r="E441" s="15"/>
      <c r="F441" s="15"/>
      <c r="G441" s="15"/>
      <c r="H441" s="15"/>
    </row>
    <row r="442" spans="1:8" ht="12.75">
      <c r="A442" s="35"/>
      <c r="B442" s="15"/>
      <c r="C442" s="15"/>
      <c r="D442" s="15"/>
      <c r="E442" s="15"/>
      <c r="F442" s="15"/>
      <c r="G442" s="15"/>
      <c r="H442" s="15"/>
    </row>
    <row r="443" spans="1:8" ht="12.75">
      <c r="A443" s="35"/>
      <c r="B443" s="15"/>
      <c r="C443" s="15"/>
      <c r="D443" s="15"/>
      <c r="E443" s="15"/>
      <c r="F443" s="15"/>
      <c r="G443" s="15"/>
      <c r="H443" s="15"/>
    </row>
    <row r="444" spans="1:8" ht="12.75">
      <c r="A444" s="35"/>
      <c r="B444" s="15"/>
      <c r="C444" s="15"/>
      <c r="D444" s="15"/>
      <c r="E444" s="15"/>
      <c r="F444" s="15"/>
      <c r="G444" s="15"/>
      <c r="H444" s="15"/>
    </row>
    <row r="445" spans="1:8" ht="12.75">
      <c r="A445" s="35"/>
      <c r="B445" s="15"/>
      <c r="C445" s="15"/>
      <c r="D445" s="15"/>
      <c r="E445" s="15"/>
      <c r="F445" s="15"/>
      <c r="G445" s="15"/>
      <c r="H445" s="15"/>
    </row>
    <row r="446" spans="1:8" ht="12.75">
      <c r="A446" s="35"/>
      <c r="B446" s="15"/>
      <c r="C446" s="15"/>
      <c r="D446" s="15"/>
      <c r="E446" s="15"/>
      <c r="F446" s="15"/>
      <c r="G446" s="15"/>
      <c r="H446" s="15"/>
    </row>
    <row r="447" spans="1:8" ht="12.75">
      <c r="A447" s="35"/>
      <c r="B447" s="15"/>
      <c r="C447" s="15"/>
      <c r="D447" s="15"/>
      <c r="E447" s="15"/>
      <c r="F447" s="15"/>
      <c r="G447" s="15"/>
      <c r="H447" s="15"/>
    </row>
    <row r="448" spans="1:8" ht="12.75">
      <c r="A448" s="35"/>
      <c r="B448" s="15"/>
      <c r="C448" s="15"/>
      <c r="D448" s="15"/>
      <c r="E448" s="15"/>
      <c r="F448" s="15"/>
      <c r="G448" s="15"/>
      <c r="H448" s="15"/>
    </row>
    <row r="449" spans="1:8" ht="12.75">
      <c r="A449" s="35"/>
      <c r="B449" s="15"/>
      <c r="C449" s="15"/>
      <c r="D449" s="15"/>
      <c r="E449" s="15"/>
      <c r="F449" s="15"/>
      <c r="G449" s="15"/>
      <c r="H449" s="15"/>
    </row>
    <row r="450" spans="1:8" ht="12.75">
      <c r="A450" s="35"/>
      <c r="B450" s="15"/>
      <c r="C450" s="15"/>
      <c r="D450" s="15"/>
      <c r="E450" s="15"/>
      <c r="F450" s="15"/>
      <c r="G450" s="15"/>
      <c r="H450" s="15"/>
    </row>
    <row r="451" spans="1:8" ht="12.75">
      <c r="A451" s="35"/>
      <c r="B451" s="15"/>
      <c r="C451" s="15"/>
      <c r="D451" s="15"/>
      <c r="E451" s="15"/>
      <c r="F451" s="15"/>
      <c r="G451" s="15"/>
      <c r="H451" s="15"/>
    </row>
    <row r="452" spans="1:8" ht="12.75">
      <c r="A452" s="35"/>
      <c r="B452" s="15"/>
      <c r="C452" s="15"/>
      <c r="D452" s="15"/>
      <c r="E452" s="15"/>
      <c r="F452" s="15"/>
      <c r="G452" s="15"/>
      <c r="H452" s="15"/>
    </row>
    <row r="453" spans="1:8" ht="12.75">
      <c r="A453" s="35"/>
      <c r="B453" s="15"/>
      <c r="C453" s="15"/>
      <c r="D453" s="15"/>
      <c r="E453" s="15"/>
      <c r="F453" s="15"/>
      <c r="G453" s="15"/>
      <c r="H453" s="15"/>
    </row>
    <row r="454" spans="1:8" ht="12.75">
      <c r="A454" s="35"/>
      <c r="B454" s="15"/>
      <c r="C454" s="15"/>
      <c r="D454" s="15"/>
      <c r="E454" s="15"/>
      <c r="F454" s="15"/>
      <c r="G454" s="15"/>
      <c r="H454" s="15"/>
    </row>
    <row r="455" spans="1:8" ht="12.75">
      <c r="A455" s="35"/>
      <c r="B455" s="15"/>
      <c r="C455" s="15"/>
      <c r="D455" s="15"/>
      <c r="E455" s="15"/>
      <c r="F455" s="15"/>
      <c r="G455" s="15"/>
      <c r="H455" s="15"/>
    </row>
    <row r="456" spans="1:8" ht="12.75">
      <c r="A456" s="35"/>
      <c r="B456" s="15"/>
      <c r="C456" s="15"/>
      <c r="D456" s="15"/>
      <c r="E456" s="15"/>
      <c r="F456" s="15"/>
      <c r="G456" s="15"/>
      <c r="H456" s="15"/>
    </row>
    <row r="457" spans="1:8" ht="12.75">
      <c r="A457" s="35"/>
      <c r="B457" s="15"/>
      <c r="C457" s="15"/>
      <c r="D457" s="15"/>
      <c r="E457" s="15"/>
      <c r="F457" s="15"/>
      <c r="G457" s="15"/>
      <c r="H457" s="15"/>
    </row>
    <row r="458" spans="1:8" ht="12.75">
      <c r="A458" s="35"/>
      <c r="B458" s="15"/>
      <c r="C458" s="15"/>
      <c r="D458" s="15"/>
      <c r="E458" s="15"/>
      <c r="F458" s="15"/>
      <c r="G458" s="15"/>
      <c r="H458" s="15"/>
    </row>
    <row r="459" spans="1:8" ht="12.75">
      <c r="A459" s="35"/>
      <c r="B459" s="15"/>
      <c r="C459" s="15"/>
      <c r="D459" s="15"/>
      <c r="E459" s="15"/>
      <c r="F459" s="15"/>
      <c r="G459" s="15"/>
      <c r="H459" s="15"/>
    </row>
    <row r="460" spans="1:8" ht="12.75">
      <c r="A460" s="35"/>
      <c r="B460" s="15"/>
      <c r="C460" s="15"/>
      <c r="D460" s="15"/>
      <c r="E460" s="15"/>
      <c r="F460" s="15"/>
      <c r="G460" s="15"/>
      <c r="H460" s="15"/>
    </row>
    <row r="461" spans="1:8" ht="12.75">
      <c r="A461" s="35"/>
      <c r="B461" s="15"/>
      <c r="C461" s="15"/>
      <c r="D461" s="15"/>
      <c r="E461" s="15"/>
      <c r="F461" s="15"/>
      <c r="G461" s="15"/>
      <c r="H461" s="15"/>
    </row>
    <row r="462" spans="1:8" ht="12.75">
      <c r="A462" s="35"/>
      <c r="B462" s="15"/>
      <c r="C462" s="15"/>
      <c r="D462" s="15"/>
      <c r="E462" s="15"/>
      <c r="F462" s="15"/>
      <c r="G462" s="15"/>
      <c r="H462" s="15"/>
    </row>
    <row r="463" spans="1:8" ht="12.75">
      <c r="A463" s="35"/>
      <c r="B463" s="15"/>
      <c r="C463" s="15"/>
      <c r="D463" s="15"/>
      <c r="E463" s="15"/>
      <c r="F463" s="15"/>
      <c r="G463" s="15"/>
      <c r="H463" s="15"/>
    </row>
    <row r="464" spans="1:8" ht="12.75">
      <c r="A464" s="35"/>
      <c r="B464" s="15"/>
      <c r="C464" s="15"/>
      <c r="D464" s="15"/>
      <c r="E464" s="15"/>
      <c r="F464" s="15"/>
      <c r="G464" s="15"/>
      <c r="H464" s="15"/>
    </row>
    <row r="465" spans="1:8" ht="12.75">
      <c r="A465" s="35"/>
      <c r="B465" s="15"/>
      <c r="C465" s="15"/>
      <c r="D465" s="15"/>
      <c r="E465" s="15"/>
      <c r="F465" s="15"/>
      <c r="G465" s="15"/>
      <c r="H465" s="15"/>
    </row>
    <row r="466" spans="1:8" ht="12.75">
      <c r="A466" s="35"/>
      <c r="B466" s="15"/>
      <c r="C466" s="15"/>
      <c r="D466" s="15"/>
      <c r="E466" s="15"/>
      <c r="F466" s="15"/>
      <c r="G466" s="15"/>
      <c r="H466" s="15"/>
    </row>
    <row r="467" spans="1:8" ht="12.75">
      <c r="A467" s="35"/>
      <c r="B467" s="15"/>
      <c r="C467" s="15"/>
      <c r="D467" s="15"/>
      <c r="E467" s="15"/>
      <c r="F467" s="15"/>
      <c r="G467" s="15"/>
      <c r="H467" s="15"/>
    </row>
    <row r="468" spans="1:8" ht="12.75">
      <c r="A468" s="35"/>
      <c r="B468" s="15"/>
      <c r="C468" s="15"/>
      <c r="D468" s="15"/>
      <c r="E468" s="15"/>
      <c r="F468" s="15"/>
      <c r="G468" s="15"/>
      <c r="H468" s="15"/>
    </row>
    <row r="469" spans="1:8" ht="12.75">
      <c r="A469" s="35"/>
      <c r="B469" s="15"/>
      <c r="C469" s="15"/>
      <c r="D469" s="15"/>
      <c r="E469" s="15"/>
      <c r="F469" s="15"/>
      <c r="G469" s="15"/>
      <c r="H469" s="15"/>
    </row>
    <row r="470" spans="1:8" ht="12.75">
      <c r="A470" s="35"/>
      <c r="B470" s="15"/>
      <c r="C470" s="15"/>
      <c r="D470" s="15"/>
      <c r="E470" s="15"/>
      <c r="F470" s="15"/>
      <c r="G470" s="15"/>
      <c r="H470" s="15"/>
    </row>
    <row r="471" spans="1:8" ht="12.75">
      <c r="A471" s="35"/>
      <c r="B471" s="15"/>
      <c r="C471" s="15"/>
      <c r="D471" s="15"/>
      <c r="E471" s="15"/>
      <c r="F471" s="15"/>
      <c r="G471" s="15"/>
      <c r="H471" s="15"/>
    </row>
    <row r="472" spans="1:8" ht="12.75">
      <c r="A472" s="35"/>
      <c r="B472" s="15"/>
      <c r="C472" s="15"/>
      <c r="D472" s="15"/>
      <c r="E472" s="15"/>
      <c r="F472" s="15"/>
      <c r="G472" s="15"/>
      <c r="H472" s="15"/>
    </row>
    <row r="473" spans="1:8" ht="12.75">
      <c r="A473" s="35"/>
      <c r="B473" s="15"/>
      <c r="C473" s="15"/>
      <c r="D473" s="15"/>
      <c r="E473" s="15"/>
      <c r="F473" s="15"/>
      <c r="G473" s="15"/>
      <c r="H473" s="15"/>
    </row>
    <row r="474" spans="1:8" ht="12.75">
      <c r="A474" s="35"/>
      <c r="B474" s="15"/>
      <c r="C474" s="15"/>
      <c r="D474" s="15"/>
      <c r="E474" s="15"/>
      <c r="F474" s="15"/>
      <c r="G474" s="15"/>
      <c r="H474" s="15"/>
    </row>
    <row r="475" spans="1:8" ht="12.75">
      <c r="A475" s="35"/>
      <c r="B475" s="15"/>
      <c r="C475" s="15"/>
      <c r="D475" s="15"/>
      <c r="E475" s="15"/>
      <c r="F475" s="15"/>
      <c r="G475" s="15"/>
      <c r="H475" s="15"/>
    </row>
    <row r="476" spans="1:8" ht="12.75">
      <c r="A476" s="35"/>
      <c r="B476" s="15"/>
      <c r="C476" s="15"/>
      <c r="D476" s="15"/>
      <c r="E476" s="15"/>
      <c r="F476" s="15"/>
      <c r="G476" s="15"/>
      <c r="H476" s="15"/>
    </row>
    <row r="477" spans="1:8" ht="12.75">
      <c r="A477" s="35"/>
      <c r="B477" s="15"/>
      <c r="C477" s="15"/>
      <c r="D477" s="15"/>
      <c r="E477" s="15"/>
      <c r="F477" s="15"/>
      <c r="G477" s="15"/>
      <c r="H477" s="15"/>
    </row>
    <row r="478" spans="1:8" ht="12.75">
      <c r="A478" s="35"/>
      <c r="B478" s="15"/>
      <c r="C478" s="15"/>
      <c r="D478" s="15"/>
      <c r="E478" s="15"/>
      <c r="F478" s="15"/>
      <c r="G478" s="15"/>
      <c r="H478" s="15"/>
    </row>
    <row r="479" spans="1:8" ht="12.75">
      <c r="A479" s="35"/>
      <c r="B479" s="15"/>
      <c r="C479" s="15"/>
      <c r="D479" s="15"/>
      <c r="E479" s="15"/>
      <c r="F479" s="15"/>
      <c r="G479" s="15"/>
      <c r="H479" s="15"/>
    </row>
    <row r="480" spans="1:8" ht="12.75">
      <c r="A480" s="35"/>
      <c r="B480" s="15"/>
      <c r="C480" s="15"/>
      <c r="D480" s="15"/>
      <c r="E480" s="15"/>
      <c r="F480" s="15"/>
      <c r="G480" s="15"/>
      <c r="H480" s="15"/>
    </row>
    <row r="481" spans="1:8" ht="12.75">
      <c r="A481" s="35"/>
      <c r="B481" s="15"/>
      <c r="C481" s="15"/>
      <c r="D481" s="15"/>
      <c r="E481" s="15"/>
      <c r="F481" s="15"/>
      <c r="G481" s="15"/>
      <c r="H481" s="15"/>
    </row>
    <row r="482" spans="1:8" ht="12.75">
      <c r="A482" s="35"/>
      <c r="B482" s="15"/>
      <c r="C482" s="15"/>
      <c r="D482" s="15"/>
      <c r="E482" s="15"/>
      <c r="F482" s="15"/>
      <c r="G482" s="15"/>
      <c r="H482" s="15"/>
    </row>
    <row r="483" spans="1:8" ht="12.75">
      <c r="A483" s="35"/>
      <c r="B483" s="15"/>
      <c r="C483" s="15"/>
      <c r="D483" s="15"/>
      <c r="E483" s="15"/>
      <c r="F483" s="15"/>
      <c r="G483" s="15"/>
      <c r="H483" s="15"/>
    </row>
    <row r="484" spans="1:8" ht="12.75">
      <c r="A484" s="35"/>
      <c r="B484" s="15"/>
      <c r="C484" s="15"/>
      <c r="D484" s="15"/>
      <c r="E484" s="15"/>
      <c r="F484" s="15"/>
      <c r="G484" s="15"/>
      <c r="H484" s="15"/>
    </row>
    <row r="485" spans="1:8" ht="12.75">
      <c r="A485" s="35"/>
      <c r="B485" s="15"/>
      <c r="C485" s="15"/>
      <c r="D485" s="15"/>
      <c r="E485" s="15"/>
      <c r="F485" s="15"/>
      <c r="G485" s="15"/>
      <c r="H485" s="15"/>
    </row>
    <row r="486" spans="1:8" ht="12.75">
      <c r="A486" s="35"/>
      <c r="B486" s="15"/>
      <c r="C486" s="15"/>
      <c r="D486" s="15"/>
      <c r="E486" s="15"/>
      <c r="F486" s="15"/>
      <c r="G486" s="15"/>
      <c r="H486" s="15"/>
    </row>
    <row r="487" spans="1:8" ht="12.75">
      <c r="A487" s="35"/>
      <c r="B487" s="15"/>
      <c r="C487" s="15"/>
      <c r="D487" s="15"/>
      <c r="E487" s="15"/>
      <c r="F487" s="15"/>
      <c r="G487" s="15"/>
      <c r="H487" s="15"/>
    </row>
    <row r="488" spans="1:8" ht="12.75">
      <c r="A488" s="35"/>
      <c r="B488" s="15"/>
      <c r="C488" s="15"/>
      <c r="D488" s="15"/>
      <c r="E488" s="15"/>
      <c r="F488" s="15"/>
      <c r="G488" s="15"/>
      <c r="H488" s="15"/>
    </row>
    <row r="489" spans="1:8" ht="12.75">
      <c r="A489" s="35"/>
      <c r="B489" s="15"/>
      <c r="C489" s="15"/>
      <c r="D489" s="15"/>
      <c r="E489" s="15"/>
      <c r="F489" s="15"/>
      <c r="G489" s="15"/>
      <c r="H489" s="15"/>
    </row>
    <row r="490" spans="1:8" ht="12.75">
      <c r="A490" s="35"/>
      <c r="B490" s="15"/>
      <c r="C490" s="15"/>
      <c r="D490" s="15"/>
      <c r="E490" s="15"/>
      <c r="F490" s="15"/>
      <c r="G490" s="15"/>
      <c r="H490" s="15"/>
    </row>
    <row r="491" spans="1:8" ht="12.75">
      <c r="A491" s="35"/>
      <c r="B491" s="15"/>
      <c r="C491" s="15"/>
      <c r="D491" s="15"/>
      <c r="E491" s="15"/>
      <c r="F491" s="15"/>
      <c r="G491" s="15"/>
      <c r="H491" s="15"/>
    </row>
    <row r="492" spans="1:8" ht="12.75">
      <c r="A492" s="35"/>
      <c r="B492" s="15"/>
      <c r="C492" s="15"/>
      <c r="D492" s="15"/>
      <c r="E492" s="15"/>
      <c r="F492" s="15"/>
      <c r="G492" s="15"/>
      <c r="H492" s="15"/>
    </row>
    <row r="493" spans="1:8" ht="12.75">
      <c r="A493" s="35"/>
      <c r="B493" s="15"/>
      <c r="C493" s="15"/>
      <c r="D493" s="15"/>
      <c r="E493" s="15"/>
      <c r="F493" s="15"/>
      <c r="G493" s="15"/>
      <c r="H493" s="15"/>
    </row>
    <row r="494" spans="1:8" ht="12.75">
      <c r="A494" s="35"/>
      <c r="B494" s="15"/>
      <c r="C494" s="15"/>
      <c r="D494" s="15"/>
      <c r="E494" s="15"/>
      <c r="F494" s="15"/>
      <c r="G494" s="15"/>
      <c r="H494" s="15"/>
    </row>
    <row r="495" spans="1:8" ht="12.75">
      <c r="A495" s="35"/>
      <c r="B495" s="15"/>
      <c r="C495" s="15"/>
      <c r="D495" s="15"/>
      <c r="E495" s="15"/>
      <c r="F495" s="15"/>
      <c r="G495" s="15"/>
      <c r="H495" s="15"/>
    </row>
    <row r="496" spans="1:8" ht="12.75">
      <c r="A496" s="35"/>
      <c r="B496" s="15"/>
      <c r="C496" s="15"/>
      <c r="D496" s="15"/>
      <c r="E496" s="15"/>
      <c r="F496" s="15"/>
      <c r="G496" s="15"/>
      <c r="H496" s="15"/>
    </row>
    <row r="497" spans="1:8" ht="12.75">
      <c r="A497" s="35"/>
      <c r="B497" s="15"/>
      <c r="C497" s="15"/>
      <c r="D497" s="15"/>
      <c r="E497" s="15"/>
      <c r="F497" s="15"/>
      <c r="G497" s="15"/>
      <c r="H497" s="15"/>
    </row>
    <row r="498" spans="1:8" ht="12.75">
      <c r="A498" s="35"/>
      <c r="B498" s="15"/>
      <c r="C498" s="15"/>
      <c r="D498" s="15"/>
      <c r="E498" s="15"/>
      <c r="F498" s="15"/>
      <c r="G498" s="15"/>
      <c r="H498" s="15"/>
    </row>
    <row r="499" spans="1:8" ht="12.75">
      <c r="A499" s="35"/>
      <c r="B499" s="15"/>
      <c r="C499" s="15"/>
      <c r="D499" s="15"/>
      <c r="E499" s="15"/>
      <c r="F499" s="15"/>
      <c r="G499" s="15"/>
      <c r="H499" s="15"/>
    </row>
    <row r="500" spans="1:8" ht="12.75">
      <c r="A500" s="35"/>
      <c r="B500" s="15"/>
      <c r="C500" s="15"/>
      <c r="D500" s="15"/>
      <c r="E500" s="15"/>
      <c r="F500" s="15"/>
      <c r="G500" s="15"/>
      <c r="H500" s="15"/>
    </row>
    <row r="501" spans="1:8" ht="12.75">
      <c r="A501" s="35"/>
      <c r="B501" s="15"/>
      <c r="C501" s="15"/>
      <c r="D501" s="15"/>
      <c r="E501" s="15"/>
      <c r="F501" s="15"/>
      <c r="G501" s="15"/>
      <c r="H501" s="15"/>
    </row>
    <row r="502" spans="1:8" ht="12.75">
      <c r="A502" s="35"/>
      <c r="B502" s="15"/>
      <c r="C502" s="15"/>
      <c r="D502" s="15"/>
      <c r="E502" s="15"/>
      <c r="F502" s="15"/>
      <c r="G502" s="15"/>
      <c r="H502" s="15"/>
    </row>
    <row r="503" spans="1:8" ht="12.75">
      <c r="A503" s="35"/>
      <c r="B503" s="15"/>
      <c r="C503" s="15"/>
      <c r="D503" s="15"/>
      <c r="E503" s="15"/>
      <c r="F503" s="15"/>
      <c r="G503" s="15"/>
      <c r="H503" s="15"/>
    </row>
    <row r="504" spans="1:8" ht="12.75">
      <c r="A504" s="35"/>
      <c r="B504" s="15"/>
      <c r="C504" s="15"/>
      <c r="D504" s="15"/>
      <c r="E504" s="15"/>
      <c r="F504" s="15"/>
      <c r="G504" s="15"/>
      <c r="H504" s="15"/>
    </row>
    <row r="505" spans="1:8" ht="12.75">
      <c r="A505" s="35"/>
      <c r="B505" s="15"/>
      <c r="C505" s="15"/>
      <c r="D505" s="15"/>
      <c r="E505" s="15"/>
      <c r="F505" s="15"/>
      <c r="G505" s="15"/>
      <c r="H505" s="15"/>
    </row>
    <row r="506" spans="1:8" ht="12.75">
      <c r="A506" s="35"/>
      <c r="B506" s="15"/>
      <c r="C506" s="15"/>
      <c r="D506" s="15"/>
      <c r="E506" s="15"/>
      <c r="F506" s="15"/>
      <c r="G506" s="15"/>
      <c r="H506" s="15"/>
    </row>
    <row r="507" spans="1:8" ht="12.75">
      <c r="A507" s="35"/>
      <c r="B507" s="15"/>
      <c r="C507" s="15"/>
      <c r="D507" s="15"/>
      <c r="E507" s="15"/>
      <c r="F507" s="15"/>
      <c r="G507" s="15"/>
      <c r="H507" s="15"/>
    </row>
    <row r="508" spans="1:8" ht="12.75">
      <c r="A508" s="35"/>
      <c r="B508" s="15"/>
      <c r="C508" s="15"/>
      <c r="D508" s="15"/>
      <c r="E508" s="15"/>
      <c r="F508" s="15"/>
      <c r="G508" s="15"/>
      <c r="H508" s="15"/>
    </row>
    <row r="509" spans="1:8" ht="12.75">
      <c r="A509" s="35"/>
      <c r="B509" s="15"/>
      <c r="C509" s="15"/>
      <c r="D509" s="15"/>
      <c r="E509" s="15"/>
      <c r="F509" s="15"/>
      <c r="G509" s="15"/>
      <c r="H509" s="15"/>
    </row>
    <row r="510" spans="1:8" ht="12.75">
      <c r="A510" s="35"/>
      <c r="B510" s="15"/>
      <c r="C510" s="15"/>
      <c r="D510" s="15"/>
      <c r="E510" s="15"/>
      <c r="F510" s="15"/>
      <c r="G510" s="15"/>
      <c r="H510" s="15"/>
    </row>
    <row r="511" spans="1:8" ht="12.75">
      <c r="A511" s="35"/>
      <c r="B511" s="15"/>
      <c r="C511" s="15"/>
      <c r="D511" s="15"/>
      <c r="E511" s="15"/>
      <c r="F511" s="15"/>
      <c r="G511" s="15"/>
      <c r="H511" s="15"/>
    </row>
    <row r="512" spans="1:8" ht="12.75">
      <c r="A512" s="35"/>
      <c r="B512" s="15"/>
      <c r="C512" s="15"/>
      <c r="D512" s="15"/>
      <c r="E512" s="15"/>
      <c r="F512" s="15"/>
      <c r="G512" s="15"/>
      <c r="H512" s="15"/>
    </row>
    <row r="513" spans="1:8" ht="12.75">
      <c r="A513" s="35"/>
      <c r="B513" s="15"/>
      <c r="C513" s="15"/>
      <c r="D513" s="15"/>
      <c r="E513" s="15"/>
      <c r="F513" s="15"/>
      <c r="G513" s="15"/>
      <c r="H513" s="15"/>
    </row>
    <row r="514" spans="1:8" ht="12.75">
      <c r="A514" s="35"/>
      <c r="B514" s="15"/>
      <c r="C514" s="15"/>
      <c r="D514" s="15"/>
      <c r="E514" s="15"/>
      <c r="F514" s="15"/>
      <c r="G514" s="15"/>
      <c r="H514" s="15"/>
    </row>
    <row r="515" spans="1:8" ht="12.75">
      <c r="A515" s="35"/>
      <c r="B515" s="15"/>
      <c r="C515" s="15"/>
      <c r="D515" s="15"/>
      <c r="E515" s="15"/>
      <c r="F515" s="15"/>
      <c r="G515" s="15"/>
      <c r="H515" s="15"/>
    </row>
    <row r="516" spans="1:8" ht="12.75">
      <c r="A516" s="35"/>
      <c r="B516" s="15"/>
      <c r="C516" s="15"/>
      <c r="D516" s="15"/>
      <c r="E516" s="15"/>
      <c r="F516" s="15"/>
      <c r="G516" s="15"/>
      <c r="H516" s="15"/>
    </row>
    <row r="517" spans="1:8" ht="12.75">
      <c r="A517" s="35"/>
      <c r="B517" s="15"/>
      <c r="C517" s="15"/>
      <c r="D517" s="15"/>
      <c r="E517" s="15"/>
      <c r="F517" s="15"/>
      <c r="G517" s="15"/>
      <c r="H517" s="15"/>
    </row>
    <row r="518" spans="1:8" ht="12.75">
      <c r="A518" s="35"/>
      <c r="B518" s="15"/>
      <c r="C518" s="15"/>
      <c r="D518" s="15"/>
      <c r="E518" s="15"/>
      <c r="F518" s="15"/>
      <c r="G518" s="15"/>
      <c r="H518" s="15"/>
    </row>
    <row r="519" spans="1:8" ht="12.75">
      <c r="A519" s="35"/>
      <c r="B519" s="15"/>
      <c r="C519" s="15"/>
      <c r="D519" s="15"/>
      <c r="E519" s="15"/>
      <c r="F519" s="15"/>
      <c r="G519" s="15"/>
      <c r="H519" s="15"/>
    </row>
    <row r="520" spans="1:8" ht="12.75">
      <c r="A520" s="35"/>
      <c r="B520" s="15"/>
      <c r="C520" s="15"/>
      <c r="D520" s="15"/>
      <c r="E520" s="15"/>
      <c r="F520" s="15"/>
      <c r="G520" s="15"/>
      <c r="H520" s="15"/>
    </row>
    <row r="521" spans="1:8" ht="12.75">
      <c r="A521" s="35"/>
      <c r="B521" s="15"/>
      <c r="C521" s="15"/>
      <c r="D521" s="15"/>
      <c r="E521" s="15"/>
      <c r="F521" s="15"/>
      <c r="G521" s="15"/>
      <c r="H521" s="15"/>
    </row>
    <row r="522" spans="1:8" ht="12.75">
      <c r="A522" s="35"/>
      <c r="B522" s="15"/>
      <c r="C522" s="15"/>
      <c r="D522" s="15"/>
      <c r="E522" s="15"/>
      <c r="F522" s="15"/>
      <c r="G522" s="15"/>
      <c r="H522" s="15"/>
    </row>
    <row r="523" spans="1:8" ht="12.75">
      <c r="A523" s="35"/>
      <c r="B523" s="15"/>
      <c r="C523" s="15"/>
      <c r="D523" s="15"/>
      <c r="E523" s="15"/>
      <c r="F523" s="15"/>
      <c r="G523" s="15"/>
      <c r="H523" s="15"/>
    </row>
    <row r="524" spans="1:8" ht="12.75">
      <c r="A524" s="35"/>
      <c r="B524" s="15"/>
      <c r="C524" s="15"/>
      <c r="D524" s="15"/>
      <c r="E524" s="15"/>
      <c r="F524" s="15"/>
      <c r="G524" s="15"/>
      <c r="H524" s="15"/>
    </row>
    <row r="525" spans="1:8" ht="12.75">
      <c r="A525" s="35"/>
      <c r="B525" s="15"/>
      <c r="C525" s="15"/>
      <c r="D525" s="15"/>
      <c r="E525" s="15"/>
      <c r="F525" s="15"/>
      <c r="G525" s="15"/>
      <c r="H525" s="15"/>
    </row>
    <row r="526" spans="1:8" ht="12.75">
      <c r="A526" s="35"/>
      <c r="B526" s="15"/>
      <c r="C526" s="15"/>
      <c r="D526" s="15"/>
      <c r="E526" s="15"/>
      <c r="F526" s="15"/>
      <c r="G526" s="15"/>
      <c r="H526" s="15"/>
    </row>
    <row r="527" spans="1:8" ht="12.75">
      <c r="A527" s="35"/>
      <c r="B527" s="15"/>
      <c r="C527" s="15"/>
      <c r="D527" s="15"/>
      <c r="E527" s="15"/>
      <c r="F527" s="15"/>
      <c r="G527" s="15"/>
      <c r="H527" s="15"/>
    </row>
    <row r="528" spans="1:8" ht="12.75">
      <c r="A528" s="35"/>
      <c r="B528" s="15"/>
      <c r="C528" s="15"/>
      <c r="D528" s="15"/>
      <c r="E528" s="15"/>
      <c r="F528" s="15"/>
      <c r="G528" s="15"/>
      <c r="H528" s="15"/>
    </row>
    <row r="529" spans="1:8" ht="12.75">
      <c r="A529" s="35"/>
      <c r="B529" s="15"/>
      <c r="C529" s="15"/>
      <c r="D529" s="15"/>
      <c r="E529" s="15"/>
      <c r="F529" s="15"/>
      <c r="G529" s="15"/>
      <c r="H529" s="15"/>
    </row>
    <row r="530" spans="1:8" ht="12.75">
      <c r="A530" s="35"/>
      <c r="B530" s="15"/>
      <c r="C530" s="15"/>
      <c r="D530" s="15"/>
      <c r="E530" s="15"/>
      <c r="F530" s="15"/>
      <c r="G530" s="15"/>
      <c r="H530" s="15"/>
    </row>
    <row r="531" spans="1:8" ht="12.75">
      <c r="A531" s="35"/>
      <c r="B531" s="15"/>
      <c r="C531" s="15"/>
      <c r="D531" s="15"/>
      <c r="E531" s="15"/>
      <c r="F531" s="15"/>
      <c r="G531" s="15"/>
      <c r="H531" s="15"/>
    </row>
    <row r="532" spans="1:8" ht="12.75">
      <c r="A532" s="35"/>
      <c r="B532" s="15"/>
      <c r="C532" s="15"/>
      <c r="D532" s="15"/>
      <c r="E532" s="15"/>
      <c r="F532" s="15"/>
      <c r="G532" s="15"/>
      <c r="H532" s="15"/>
    </row>
    <row r="533" spans="1:8" ht="12.75">
      <c r="A533" s="35"/>
      <c r="B533" s="15"/>
      <c r="C533" s="15"/>
      <c r="D533" s="15"/>
      <c r="E533" s="15"/>
      <c r="F533" s="15"/>
      <c r="G533" s="15"/>
      <c r="H533" s="15"/>
    </row>
    <row r="534" spans="1:8" ht="12.75">
      <c r="A534" s="35"/>
      <c r="B534" s="15"/>
      <c r="C534" s="15"/>
      <c r="D534" s="15"/>
      <c r="E534" s="15"/>
      <c r="F534" s="15"/>
      <c r="G534" s="15"/>
      <c r="H534" s="15"/>
    </row>
    <row r="535" spans="1:8" ht="12.75">
      <c r="A535" s="35"/>
      <c r="B535" s="15"/>
      <c r="C535" s="15"/>
      <c r="D535" s="15"/>
      <c r="E535" s="15"/>
      <c r="F535" s="15"/>
      <c r="G535" s="15"/>
      <c r="H535" s="15"/>
    </row>
    <row r="536" spans="1:8" ht="12.75">
      <c r="A536" s="35"/>
      <c r="B536" s="15"/>
      <c r="C536" s="15"/>
      <c r="D536" s="15"/>
      <c r="E536" s="15"/>
      <c r="F536" s="15"/>
      <c r="G536" s="15"/>
      <c r="H536" s="15"/>
    </row>
    <row r="537" spans="1:8" ht="12.75">
      <c r="A537" s="35"/>
      <c r="B537" s="15"/>
      <c r="C537" s="15"/>
      <c r="D537" s="15"/>
      <c r="E537" s="15"/>
      <c r="F537" s="15"/>
      <c r="G537" s="15"/>
      <c r="H537" s="15"/>
    </row>
    <row r="538" spans="1:8" ht="12.75">
      <c r="A538" s="35"/>
      <c r="B538" s="15"/>
      <c r="C538" s="15"/>
      <c r="D538" s="15"/>
      <c r="E538" s="15"/>
      <c r="F538" s="15"/>
      <c r="G538" s="15"/>
      <c r="H538" s="15"/>
    </row>
    <row r="539" spans="1:8" ht="12.75">
      <c r="A539" s="35"/>
      <c r="B539" s="15"/>
      <c r="C539" s="15"/>
      <c r="D539" s="15"/>
      <c r="E539" s="15"/>
      <c r="F539" s="15"/>
      <c r="G539" s="15"/>
      <c r="H539" s="15"/>
    </row>
    <row r="540" spans="1:8" ht="12.75">
      <c r="A540" s="35"/>
      <c r="B540" s="15"/>
      <c r="C540" s="15"/>
      <c r="D540" s="15"/>
      <c r="E540" s="15"/>
      <c r="F540" s="15"/>
      <c r="G540" s="15"/>
      <c r="H540" s="15"/>
    </row>
    <row r="541" spans="1:8" ht="12.75">
      <c r="A541" s="35"/>
      <c r="B541" s="15"/>
      <c r="C541" s="15"/>
      <c r="D541" s="15"/>
      <c r="E541" s="15"/>
      <c r="F541" s="15"/>
      <c r="G541" s="15"/>
      <c r="H541" s="15"/>
    </row>
    <row r="542" spans="1:8" ht="12.75">
      <c r="A542" s="35"/>
      <c r="B542" s="15"/>
      <c r="C542" s="15"/>
      <c r="D542" s="15"/>
      <c r="E542" s="15"/>
      <c r="F542" s="15"/>
      <c r="G542" s="15"/>
      <c r="H542" s="15"/>
    </row>
    <row r="543" spans="1:8" ht="12.75">
      <c r="A543" s="35"/>
      <c r="B543" s="15"/>
      <c r="C543" s="15"/>
      <c r="D543" s="15"/>
      <c r="E543" s="15"/>
      <c r="F543" s="15"/>
      <c r="G543" s="15"/>
      <c r="H543" s="15"/>
    </row>
    <row r="544" spans="1:8" ht="12.75">
      <c r="A544" s="35"/>
      <c r="B544" s="15"/>
      <c r="C544" s="15"/>
      <c r="D544" s="15"/>
      <c r="E544" s="15"/>
      <c r="F544" s="15"/>
      <c r="G544" s="15"/>
      <c r="H544" s="15"/>
    </row>
    <row r="545" spans="1:8" ht="12.75">
      <c r="A545" s="35"/>
      <c r="B545" s="15"/>
      <c r="C545" s="15"/>
      <c r="D545" s="15"/>
      <c r="E545" s="15"/>
      <c r="F545" s="15"/>
      <c r="G545" s="15"/>
      <c r="H545" s="15"/>
    </row>
    <row r="546" spans="1:8" ht="12.75">
      <c r="A546" s="35"/>
      <c r="B546" s="15"/>
      <c r="C546" s="15"/>
      <c r="D546" s="15"/>
      <c r="E546" s="15"/>
      <c r="F546" s="15"/>
      <c r="G546" s="15"/>
      <c r="H546" s="15"/>
    </row>
    <row r="547" spans="1:8" ht="12.75">
      <c r="A547" s="35"/>
      <c r="B547" s="15"/>
      <c r="C547" s="15"/>
      <c r="D547" s="15"/>
      <c r="E547" s="15"/>
      <c r="F547" s="15"/>
      <c r="G547" s="15"/>
      <c r="H547" s="15"/>
    </row>
    <row r="548" spans="1:8" ht="12.75">
      <c r="A548" s="35"/>
      <c r="B548" s="15"/>
      <c r="C548" s="15"/>
      <c r="D548" s="15"/>
      <c r="E548" s="15"/>
      <c r="F548" s="15"/>
      <c r="G548" s="15"/>
      <c r="H548" s="15"/>
    </row>
    <row r="549" spans="1:8" ht="12.75">
      <c r="A549" s="35"/>
      <c r="B549" s="15"/>
      <c r="C549" s="15"/>
      <c r="D549" s="15"/>
      <c r="E549" s="15"/>
      <c r="F549" s="15"/>
      <c r="G549" s="15"/>
      <c r="H549" s="15"/>
    </row>
    <row r="550" spans="1:8" ht="12.75">
      <c r="A550" s="35"/>
      <c r="B550" s="15"/>
      <c r="C550" s="15"/>
      <c r="D550" s="15"/>
      <c r="E550" s="15"/>
      <c r="F550" s="15"/>
      <c r="G550" s="15"/>
      <c r="H550" s="15"/>
    </row>
    <row r="551" spans="1:8" ht="12.75">
      <c r="A551" s="35"/>
      <c r="B551" s="15"/>
      <c r="C551" s="15"/>
      <c r="D551" s="15"/>
      <c r="E551" s="15"/>
      <c r="F551" s="15"/>
      <c r="G551" s="15"/>
      <c r="H551" s="15"/>
    </row>
    <row r="552" spans="1:8" ht="12.75">
      <c r="A552" s="35"/>
      <c r="B552" s="15"/>
      <c r="C552" s="15"/>
      <c r="D552" s="15"/>
      <c r="E552" s="15"/>
      <c r="F552" s="15"/>
      <c r="G552" s="15"/>
      <c r="H552" s="15"/>
    </row>
    <row r="553" spans="1:8" ht="12.75">
      <c r="A553" s="35"/>
      <c r="B553" s="15"/>
      <c r="C553" s="15"/>
      <c r="D553" s="15"/>
      <c r="E553" s="15"/>
      <c r="F553" s="15"/>
      <c r="G553" s="15"/>
      <c r="H553" s="15"/>
    </row>
    <row r="554" spans="1:8" ht="12.75">
      <c r="A554" s="35"/>
      <c r="B554" s="15"/>
      <c r="C554" s="15"/>
      <c r="D554" s="15"/>
      <c r="E554" s="15"/>
      <c r="F554" s="15"/>
      <c r="G554" s="15"/>
      <c r="H554" s="15"/>
    </row>
    <row r="555" spans="1:8" ht="12.75">
      <c r="A555" s="35"/>
      <c r="B555" s="15"/>
      <c r="C555" s="15"/>
      <c r="D555" s="15"/>
      <c r="E555" s="15"/>
      <c r="F555" s="15"/>
      <c r="G555" s="15"/>
      <c r="H555" s="15"/>
    </row>
    <row r="556" spans="1:8" ht="12.75">
      <c r="A556" s="35"/>
      <c r="B556" s="15"/>
      <c r="C556" s="15"/>
      <c r="D556" s="15"/>
      <c r="E556" s="15"/>
      <c r="F556" s="15"/>
      <c r="G556" s="15"/>
      <c r="H556" s="15"/>
    </row>
    <row r="557" spans="1:8" ht="12.75">
      <c r="A557" s="35"/>
      <c r="B557" s="15"/>
      <c r="C557" s="15"/>
      <c r="D557" s="15"/>
      <c r="E557" s="15"/>
      <c r="F557" s="15"/>
      <c r="G557" s="15"/>
      <c r="H557" s="15"/>
    </row>
    <row r="558" spans="1:8" ht="12.75">
      <c r="A558" s="35"/>
      <c r="B558" s="15"/>
      <c r="C558" s="15"/>
      <c r="D558" s="15"/>
      <c r="E558" s="15"/>
      <c r="F558" s="15"/>
      <c r="G558" s="15"/>
      <c r="H558" s="15"/>
    </row>
    <row r="559" spans="1:8" ht="12.75">
      <c r="A559" s="35"/>
      <c r="B559" s="15"/>
      <c r="C559" s="15"/>
      <c r="D559" s="15"/>
      <c r="E559" s="15"/>
      <c r="F559" s="15"/>
      <c r="G559" s="15"/>
      <c r="H559" s="15"/>
    </row>
    <row r="560" spans="1:8" ht="12.75">
      <c r="A560" s="35"/>
      <c r="B560" s="15"/>
      <c r="C560" s="15"/>
      <c r="D560" s="15"/>
      <c r="E560" s="15"/>
      <c r="F560" s="15"/>
      <c r="G560" s="15"/>
      <c r="H560" s="15"/>
    </row>
    <row r="561" spans="1:8" ht="12.75">
      <c r="A561" s="35"/>
      <c r="B561" s="15"/>
      <c r="C561" s="15"/>
      <c r="D561" s="15"/>
      <c r="E561" s="15"/>
      <c r="F561" s="15"/>
      <c r="G561" s="15"/>
      <c r="H561" s="15"/>
    </row>
    <row r="562" spans="1:8" ht="12.75">
      <c r="A562" s="35"/>
      <c r="B562" s="15"/>
      <c r="C562" s="15"/>
      <c r="D562" s="15"/>
      <c r="E562" s="15"/>
      <c r="F562" s="15"/>
      <c r="G562" s="15"/>
      <c r="H562" s="15"/>
    </row>
    <row r="563" spans="1:8" ht="12.75">
      <c r="A563" s="35"/>
      <c r="B563" s="15"/>
      <c r="C563" s="15"/>
      <c r="D563" s="15"/>
      <c r="E563" s="15"/>
      <c r="F563" s="15"/>
      <c r="G563" s="15"/>
      <c r="H563" s="15"/>
    </row>
    <row r="564" spans="1:8" ht="12.75">
      <c r="A564" s="35"/>
      <c r="B564" s="15"/>
      <c r="C564" s="15"/>
      <c r="D564" s="15"/>
      <c r="E564" s="15"/>
      <c r="F564" s="15"/>
      <c r="G564" s="15"/>
      <c r="H564" s="15"/>
    </row>
    <row r="565" spans="1:8" ht="12.75">
      <c r="A565" s="35"/>
      <c r="B565" s="15"/>
      <c r="C565" s="15"/>
      <c r="D565" s="15"/>
      <c r="E565" s="15"/>
      <c r="F565" s="15"/>
      <c r="G565" s="15"/>
      <c r="H565" s="15"/>
    </row>
    <row r="566" spans="1:8" ht="12.75">
      <c r="A566" s="35"/>
      <c r="B566" s="15"/>
      <c r="C566" s="15"/>
      <c r="D566" s="15"/>
      <c r="E566" s="15"/>
      <c r="F566" s="15"/>
      <c r="G566" s="15"/>
      <c r="H566" s="15"/>
    </row>
    <row r="567" spans="1:8" ht="12.75">
      <c r="A567" s="35"/>
      <c r="B567" s="15"/>
      <c r="C567" s="15"/>
      <c r="D567" s="15"/>
      <c r="E567" s="15"/>
      <c r="F567" s="15"/>
      <c r="G567" s="15"/>
      <c r="H567" s="15"/>
    </row>
    <row r="568" spans="1:8" ht="12.75">
      <c r="A568" s="35"/>
      <c r="B568" s="15"/>
      <c r="C568" s="15"/>
      <c r="D568" s="15"/>
      <c r="E568" s="15"/>
      <c r="F568" s="15"/>
      <c r="G568" s="15"/>
      <c r="H568" s="15"/>
    </row>
    <row r="569" spans="1:8" ht="12.75">
      <c r="A569" s="35"/>
      <c r="B569" s="15"/>
      <c r="C569" s="15"/>
      <c r="D569" s="15"/>
      <c r="E569" s="15"/>
      <c r="F569" s="15"/>
      <c r="G569" s="15"/>
      <c r="H569" s="15"/>
    </row>
    <row r="570" spans="1:8" ht="12.75">
      <c r="A570" s="35"/>
      <c r="B570" s="15"/>
      <c r="C570" s="15"/>
      <c r="D570" s="15"/>
      <c r="E570" s="15"/>
      <c r="F570" s="15"/>
      <c r="G570" s="15"/>
      <c r="H570" s="15"/>
    </row>
    <row r="571" spans="1:8" ht="12.75">
      <c r="A571" s="35"/>
      <c r="B571" s="15"/>
      <c r="C571" s="15"/>
      <c r="D571" s="15"/>
      <c r="E571" s="15"/>
      <c r="F571" s="15"/>
      <c r="G571" s="15"/>
      <c r="H571" s="15"/>
    </row>
    <row r="572" spans="1:8" ht="12.75">
      <c r="A572" s="35"/>
      <c r="B572" s="15"/>
      <c r="C572" s="15"/>
      <c r="D572" s="15"/>
      <c r="E572" s="15"/>
      <c r="F572" s="15"/>
      <c r="G572" s="15"/>
      <c r="H572" s="15"/>
    </row>
    <row r="573" spans="1:8" ht="12.75">
      <c r="A573" s="35"/>
      <c r="B573" s="15"/>
      <c r="C573" s="15"/>
      <c r="D573" s="15"/>
      <c r="E573" s="15"/>
      <c r="F573" s="15"/>
      <c r="G573" s="15"/>
      <c r="H573" s="15"/>
    </row>
    <row r="574" spans="1:8" ht="12.75">
      <c r="A574" s="35"/>
      <c r="B574" s="15"/>
      <c r="C574" s="15"/>
      <c r="D574" s="15"/>
      <c r="E574" s="15"/>
      <c r="F574" s="15"/>
      <c r="G574" s="15"/>
      <c r="H574" s="15"/>
    </row>
    <row r="575" spans="1:8" ht="12.75">
      <c r="A575" s="35"/>
      <c r="B575" s="15"/>
      <c r="C575" s="15"/>
      <c r="D575" s="15"/>
      <c r="E575" s="15"/>
      <c r="F575" s="15"/>
      <c r="G575" s="15"/>
      <c r="H575" s="15"/>
    </row>
    <row r="576" spans="1:8" ht="12.75">
      <c r="A576" s="35"/>
      <c r="B576" s="15"/>
      <c r="C576" s="15"/>
      <c r="D576" s="15"/>
      <c r="E576" s="15"/>
      <c r="F576" s="15"/>
      <c r="G576" s="15"/>
      <c r="H576" s="15"/>
    </row>
    <row r="577" spans="1:8" ht="12.75">
      <c r="A577" s="35"/>
      <c r="B577" s="15"/>
      <c r="C577" s="15"/>
      <c r="D577" s="15"/>
      <c r="E577" s="15"/>
      <c r="F577" s="15"/>
      <c r="G577" s="15"/>
      <c r="H577" s="15"/>
    </row>
    <row r="578" spans="1:8" ht="12.75">
      <c r="A578" s="35"/>
      <c r="B578" s="15"/>
      <c r="C578" s="15"/>
      <c r="D578" s="15"/>
      <c r="E578" s="15"/>
      <c r="F578" s="15"/>
      <c r="G578" s="15"/>
      <c r="H578" s="15"/>
    </row>
    <row r="579" spans="1:8" ht="12.75">
      <c r="A579" s="35"/>
      <c r="B579" s="15"/>
      <c r="C579" s="15"/>
      <c r="D579" s="15"/>
      <c r="E579" s="15"/>
      <c r="F579" s="15"/>
      <c r="G579" s="15"/>
      <c r="H579" s="15"/>
    </row>
    <row r="580" spans="1:8" ht="12.75">
      <c r="A580" s="35"/>
      <c r="B580" s="15"/>
      <c r="C580" s="15"/>
      <c r="D580" s="15"/>
      <c r="E580" s="15"/>
      <c r="F580" s="15"/>
      <c r="G580" s="15"/>
      <c r="H580" s="15"/>
    </row>
    <row r="581" spans="1:8" ht="12.75">
      <c r="A581" s="35"/>
      <c r="B581" s="15"/>
      <c r="C581" s="15"/>
      <c r="D581" s="15"/>
      <c r="E581" s="15"/>
      <c r="F581" s="15"/>
      <c r="G581" s="15"/>
      <c r="H581" s="15"/>
    </row>
    <row r="582" spans="1:8" ht="12.75">
      <c r="A582" s="35"/>
      <c r="B582" s="15"/>
      <c r="C582" s="15"/>
      <c r="D582" s="15"/>
      <c r="E582" s="15"/>
      <c r="F582" s="15"/>
      <c r="G582" s="15"/>
      <c r="H582" s="15"/>
    </row>
    <row r="583" spans="1:8" ht="12.75">
      <c r="A583" s="35"/>
      <c r="B583" s="15"/>
      <c r="C583" s="15"/>
      <c r="D583" s="15"/>
      <c r="E583" s="15"/>
      <c r="F583" s="15"/>
      <c r="G583" s="15"/>
      <c r="H583" s="15"/>
    </row>
    <row r="584" spans="1:8" ht="12.75">
      <c r="A584" s="35"/>
      <c r="B584" s="15"/>
      <c r="C584" s="15"/>
      <c r="D584" s="15"/>
      <c r="E584" s="15"/>
      <c r="F584" s="15"/>
      <c r="G584" s="15"/>
      <c r="H584" s="15"/>
    </row>
    <row r="585" spans="1:8" ht="12.75">
      <c r="A585" s="35"/>
      <c r="B585" s="15"/>
      <c r="C585" s="15"/>
      <c r="D585" s="15"/>
      <c r="E585" s="15"/>
      <c r="F585" s="15"/>
      <c r="G585" s="15"/>
      <c r="H585" s="15"/>
    </row>
    <row r="586" spans="1:8" ht="12.75">
      <c r="A586" s="35"/>
      <c r="B586" s="15"/>
      <c r="C586" s="15"/>
      <c r="D586" s="15"/>
      <c r="E586" s="15"/>
      <c r="F586" s="15"/>
      <c r="G586" s="15"/>
      <c r="H586" s="15"/>
    </row>
    <row r="587" spans="1:8" ht="12.75">
      <c r="A587" s="35"/>
      <c r="B587" s="15"/>
      <c r="C587" s="15"/>
      <c r="D587" s="15"/>
      <c r="E587" s="15"/>
      <c r="F587" s="15"/>
      <c r="G587" s="15"/>
      <c r="H587" s="15"/>
    </row>
    <row r="588" spans="1:8" ht="12.75">
      <c r="A588" s="35"/>
      <c r="B588" s="15"/>
      <c r="C588" s="15"/>
      <c r="D588" s="15"/>
      <c r="E588" s="15"/>
      <c r="F588" s="15"/>
      <c r="G588" s="15"/>
      <c r="H588" s="15"/>
    </row>
    <row r="589" spans="1:8" ht="12.75">
      <c r="A589" s="35"/>
      <c r="B589" s="15"/>
      <c r="C589" s="15"/>
      <c r="D589" s="15"/>
      <c r="E589" s="15"/>
      <c r="F589" s="15"/>
      <c r="G589" s="15"/>
      <c r="H589" s="15"/>
    </row>
    <row r="590" spans="1:8" ht="12.75">
      <c r="A590" s="35"/>
      <c r="B590" s="15"/>
      <c r="C590" s="15"/>
      <c r="D590" s="15"/>
      <c r="E590" s="15"/>
      <c r="F590" s="15"/>
      <c r="G590" s="15"/>
      <c r="H590" s="15"/>
    </row>
    <row r="591" spans="1:8" ht="12.75">
      <c r="A591" s="35"/>
      <c r="B591" s="15"/>
      <c r="C591" s="15"/>
      <c r="D591" s="15"/>
      <c r="E591" s="15"/>
      <c r="F591" s="15"/>
      <c r="G591" s="15"/>
      <c r="H591" s="15"/>
    </row>
    <row r="592" spans="1:8" ht="12.75">
      <c r="A592" s="35"/>
      <c r="B592" s="15"/>
      <c r="C592" s="15"/>
      <c r="D592" s="15"/>
      <c r="E592" s="15"/>
      <c r="F592" s="15"/>
      <c r="G592" s="15"/>
      <c r="H592" s="15"/>
    </row>
    <row r="593" spans="1:8" ht="12.75">
      <c r="A593" s="35"/>
      <c r="B593" s="15"/>
      <c r="C593" s="15"/>
      <c r="D593" s="15"/>
      <c r="E593" s="15"/>
      <c r="F593" s="15"/>
      <c r="G593" s="15"/>
      <c r="H593" s="15"/>
    </row>
    <row r="594" spans="1:8" ht="12.75">
      <c r="A594" s="35"/>
      <c r="B594" s="15"/>
      <c r="C594" s="15"/>
      <c r="D594" s="15"/>
      <c r="E594" s="15"/>
      <c r="F594" s="15"/>
      <c r="G594" s="15"/>
      <c r="H594" s="15"/>
    </row>
    <row r="595" spans="1:8" ht="12.75">
      <c r="A595" s="35"/>
      <c r="B595" s="15"/>
      <c r="C595" s="15"/>
      <c r="D595" s="15"/>
      <c r="E595" s="15"/>
      <c r="F595" s="15"/>
      <c r="G595" s="15"/>
      <c r="H595" s="15"/>
    </row>
    <row r="596" spans="1:8" ht="12.75">
      <c r="A596" s="35"/>
      <c r="B596" s="15"/>
      <c r="C596" s="15"/>
      <c r="D596" s="15"/>
      <c r="E596" s="15"/>
      <c r="F596" s="15"/>
      <c r="G596" s="15"/>
      <c r="H596" s="15"/>
    </row>
    <row r="597" spans="1:8" ht="12.75">
      <c r="A597" s="35"/>
      <c r="B597" s="15"/>
      <c r="C597" s="15"/>
      <c r="D597" s="15"/>
      <c r="E597" s="15"/>
      <c r="F597" s="15"/>
      <c r="G597" s="15"/>
      <c r="H597" s="15"/>
    </row>
    <row r="598" spans="1:8" ht="12.75">
      <c r="A598" s="35"/>
      <c r="B598" s="15"/>
      <c r="C598" s="15"/>
      <c r="D598" s="15"/>
      <c r="E598" s="15"/>
      <c r="F598" s="15"/>
      <c r="G598" s="15"/>
      <c r="H598" s="15"/>
    </row>
    <row r="599" spans="1:8" ht="12.75">
      <c r="A599" s="35"/>
      <c r="B599" s="15"/>
      <c r="C599" s="15"/>
      <c r="D599" s="15"/>
      <c r="E599" s="15"/>
      <c r="F599" s="15"/>
      <c r="G599" s="15"/>
      <c r="H599" s="15"/>
    </row>
    <row r="600" spans="1:8" ht="12.75">
      <c r="A600" s="35"/>
      <c r="B600" s="15"/>
      <c r="C600" s="15"/>
      <c r="D600" s="15"/>
      <c r="E600" s="15"/>
      <c r="F600" s="15"/>
      <c r="G600" s="15"/>
      <c r="H600" s="15"/>
    </row>
    <row r="601" spans="1:8" ht="12.75">
      <c r="A601" s="35"/>
      <c r="B601" s="15"/>
      <c r="C601" s="15"/>
      <c r="D601" s="15"/>
      <c r="E601" s="15"/>
      <c r="F601" s="15"/>
      <c r="G601" s="15"/>
      <c r="H601" s="15"/>
    </row>
    <row r="602" spans="1:8" ht="12.75">
      <c r="A602" s="35"/>
      <c r="B602" s="15"/>
      <c r="C602" s="15"/>
      <c r="D602" s="15"/>
      <c r="E602" s="15"/>
      <c r="F602" s="15"/>
      <c r="G602" s="15"/>
      <c r="H602" s="15"/>
    </row>
    <row r="603" spans="1:8" ht="12.75">
      <c r="A603" s="35"/>
      <c r="B603" s="15"/>
      <c r="C603" s="15"/>
      <c r="D603" s="15"/>
      <c r="E603" s="15"/>
      <c r="F603" s="15"/>
      <c r="G603" s="15"/>
      <c r="H603" s="15"/>
    </row>
    <row r="604" spans="1:8" ht="12.75">
      <c r="A604" s="35"/>
      <c r="B604" s="15"/>
      <c r="C604" s="15"/>
      <c r="D604" s="15"/>
      <c r="E604" s="15"/>
      <c r="F604" s="15"/>
      <c r="G604" s="15"/>
      <c r="H604" s="15"/>
    </row>
    <row r="605" spans="1:8" ht="12.75">
      <c r="A605" s="35"/>
      <c r="B605" s="15"/>
      <c r="C605" s="15"/>
      <c r="D605" s="15"/>
      <c r="E605" s="15"/>
      <c r="F605" s="15"/>
      <c r="G605" s="15"/>
      <c r="H605" s="15"/>
    </row>
    <row r="606" spans="1:8" ht="12.75">
      <c r="A606" s="35"/>
      <c r="B606" s="15"/>
      <c r="C606" s="15"/>
      <c r="D606" s="15"/>
      <c r="E606" s="15"/>
      <c r="F606" s="15"/>
      <c r="G606" s="15"/>
      <c r="H606" s="15"/>
    </row>
    <row r="607" spans="1:8" ht="12.75">
      <c r="A607" s="35"/>
      <c r="B607" s="15"/>
      <c r="C607" s="15"/>
      <c r="D607" s="15"/>
      <c r="E607" s="15"/>
      <c r="F607" s="15"/>
      <c r="G607" s="15"/>
      <c r="H607" s="15"/>
    </row>
    <row r="608" spans="1:8" ht="12.75">
      <c r="A608" s="35"/>
      <c r="B608" s="15"/>
      <c r="C608" s="15"/>
      <c r="D608" s="15"/>
      <c r="E608" s="15"/>
      <c r="F608" s="15"/>
      <c r="G608" s="15"/>
      <c r="H608" s="15"/>
    </row>
    <row r="609" spans="1:8" ht="12.75">
      <c r="A609" s="35"/>
      <c r="B609" s="15"/>
      <c r="C609" s="15"/>
      <c r="D609" s="15"/>
      <c r="E609" s="15"/>
      <c r="F609" s="15"/>
      <c r="G609" s="15"/>
      <c r="H609" s="15"/>
    </row>
    <row r="610" spans="1:8" ht="12.75">
      <c r="A610" s="35"/>
      <c r="B610" s="15"/>
      <c r="C610" s="15"/>
      <c r="D610" s="15"/>
      <c r="E610" s="15"/>
      <c r="F610" s="15"/>
      <c r="G610" s="15"/>
      <c r="H610" s="15"/>
    </row>
    <row r="611" spans="1:8" ht="12.75">
      <c r="A611" s="35"/>
      <c r="B611" s="15"/>
      <c r="C611" s="15"/>
      <c r="D611" s="15"/>
      <c r="E611" s="15"/>
      <c r="F611" s="15"/>
      <c r="G611" s="15"/>
      <c r="H611" s="15"/>
    </row>
    <row r="612" spans="1:8" ht="12.75">
      <c r="A612" s="35"/>
      <c r="B612" s="15"/>
      <c r="C612" s="15"/>
      <c r="D612" s="15"/>
      <c r="E612" s="15"/>
      <c r="F612" s="15"/>
      <c r="G612" s="15"/>
      <c r="H612" s="15"/>
    </row>
    <row r="613" spans="1:8" ht="12.75">
      <c r="A613" s="35"/>
      <c r="B613" s="15"/>
      <c r="C613" s="15"/>
      <c r="D613" s="15"/>
      <c r="E613" s="15"/>
      <c r="F613" s="15"/>
      <c r="G613" s="15"/>
      <c r="H613" s="15"/>
    </row>
    <row r="614" spans="1:8" ht="12.75">
      <c r="A614" s="35"/>
      <c r="B614" s="15"/>
      <c r="C614" s="15"/>
      <c r="D614" s="15"/>
      <c r="E614" s="15"/>
      <c r="F614" s="15"/>
      <c r="G614" s="15"/>
      <c r="H614" s="15"/>
    </row>
    <row r="615" spans="1:8" ht="12.75">
      <c r="A615" s="35"/>
      <c r="B615" s="15"/>
      <c r="C615" s="15"/>
      <c r="D615" s="15"/>
      <c r="E615" s="15"/>
      <c r="F615" s="15"/>
      <c r="G615" s="15"/>
      <c r="H615" s="15"/>
    </row>
    <row r="616" spans="1:8" ht="12.75">
      <c r="A616" s="35"/>
      <c r="B616" s="15"/>
      <c r="C616" s="15"/>
      <c r="D616" s="15"/>
      <c r="E616" s="15"/>
      <c r="F616" s="15"/>
      <c r="G616" s="15"/>
      <c r="H616" s="15"/>
    </row>
    <row r="617" spans="1:8" ht="12.75">
      <c r="A617" s="35"/>
      <c r="B617" s="15"/>
      <c r="C617" s="15"/>
      <c r="D617" s="15"/>
      <c r="E617" s="15"/>
      <c r="F617" s="15"/>
      <c r="G617" s="15"/>
      <c r="H617" s="15"/>
    </row>
    <row r="618" spans="1:8" ht="12.75">
      <c r="A618" s="35"/>
      <c r="B618" s="15"/>
      <c r="C618" s="15"/>
      <c r="D618" s="15"/>
      <c r="E618" s="15"/>
      <c r="F618" s="15"/>
      <c r="G618" s="15"/>
      <c r="H618" s="15"/>
    </row>
    <row r="619" spans="1:8" ht="12.75">
      <c r="A619" s="35"/>
      <c r="B619" s="15"/>
      <c r="C619" s="15"/>
      <c r="D619" s="15"/>
      <c r="E619" s="15"/>
      <c r="F619" s="15"/>
      <c r="G619" s="15"/>
      <c r="H619" s="15"/>
    </row>
    <row r="620" spans="1:8" ht="12.75">
      <c r="A620" s="35"/>
      <c r="B620" s="15"/>
      <c r="C620" s="15"/>
      <c r="D620" s="15"/>
      <c r="E620" s="15"/>
      <c r="F620" s="15"/>
      <c r="G620" s="15"/>
      <c r="H620" s="15"/>
    </row>
    <row r="621" spans="1:8" ht="12.75">
      <c r="A621" s="35"/>
      <c r="B621" s="15"/>
      <c r="C621" s="15"/>
      <c r="D621" s="15"/>
      <c r="E621" s="15"/>
      <c r="F621" s="15"/>
      <c r="G621" s="15"/>
      <c r="H621" s="15"/>
    </row>
    <row r="622" spans="1:8" ht="12.75">
      <c r="A622" s="35"/>
      <c r="B622" s="15"/>
      <c r="C622" s="15"/>
      <c r="D622" s="15"/>
      <c r="E622" s="15"/>
      <c r="F622" s="15"/>
      <c r="G622" s="15"/>
      <c r="H622" s="15"/>
    </row>
    <row r="623" spans="1:8" ht="12.75">
      <c r="A623" s="35"/>
      <c r="B623" s="15"/>
      <c r="C623" s="15"/>
      <c r="D623" s="15"/>
      <c r="E623" s="15"/>
      <c r="F623" s="15"/>
      <c r="G623" s="15"/>
      <c r="H623" s="15"/>
    </row>
    <row r="624" spans="1:8" ht="12.75">
      <c r="A624" s="35"/>
      <c r="B624" s="15"/>
      <c r="C624" s="15"/>
      <c r="D624" s="15"/>
      <c r="E624" s="15"/>
      <c r="F624" s="15"/>
      <c r="G624" s="15"/>
      <c r="H624" s="15"/>
    </row>
    <row r="625" spans="1:8" ht="12.75">
      <c r="A625" s="35"/>
      <c r="B625" s="15"/>
      <c r="C625" s="15"/>
      <c r="D625" s="15"/>
      <c r="E625" s="15"/>
      <c r="F625" s="15"/>
      <c r="G625" s="15"/>
      <c r="H625" s="15"/>
    </row>
    <row r="626" spans="1:8" ht="12.75">
      <c r="A626" s="35"/>
      <c r="B626" s="15"/>
      <c r="C626" s="15"/>
      <c r="D626" s="15"/>
      <c r="E626" s="15"/>
      <c r="F626" s="15"/>
      <c r="G626" s="15"/>
      <c r="H626" s="15"/>
    </row>
    <row r="627" spans="1:8" ht="12.75">
      <c r="A627" s="35"/>
      <c r="B627" s="15"/>
      <c r="C627" s="15"/>
      <c r="D627" s="15"/>
      <c r="E627" s="15"/>
      <c r="F627" s="15"/>
      <c r="G627" s="15"/>
      <c r="H627" s="15"/>
    </row>
    <row r="628" spans="1:8" ht="12.75">
      <c r="A628" s="35"/>
      <c r="B628" s="15"/>
      <c r="C628" s="15"/>
      <c r="D628" s="15"/>
      <c r="E628" s="15"/>
      <c r="F628" s="15"/>
      <c r="G628" s="15"/>
      <c r="H628" s="15"/>
    </row>
    <row r="629" spans="1:8" ht="12.75">
      <c r="A629" s="35"/>
      <c r="B629" s="15"/>
      <c r="C629" s="15"/>
      <c r="D629" s="15"/>
      <c r="E629" s="15"/>
      <c r="F629" s="15"/>
      <c r="G629" s="15"/>
      <c r="H629" s="15"/>
    </row>
    <row r="630" spans="1:8" ht="12.75">
      <c r="A630" s="35"/>
      <c r="B630" s="15"/>
      <c r="C630" s="15"/>
      <c r="D630" s="15"/>
      <c r="E630" s="15"/>
      <c r="F630" s="15"/>
      <c r="G630" s="15"/>
      <c r="H630" s="15"/>
    </row>
    <row r="631" spans="1:8" ht="12.75">
      <c r="A631" s="35"/>
      <c r="B631" s="15"/>
      <c r="C631" s="15"/>
      <c r="D631" s="15"/>
      <c r="E631" s="15"/>
      <c r="F631" s="15"/>
      <c r="G631" s="15"/>
      <c r="H631" s="15"/>
    </row>
    <row r="632" spans="1:8" ht="12.75">
      <c r="A632" s="35"/>
      <c r="B632" s="15"/>
      <c r="C632" s="15"/>
      <c r="D632" s="15"/>
      <c r="E632" s="15"/>
      <c r="F632" s="15"/>
      <c r="G632" s="15"/>
      <c r="H632" s="15"/>
    </row>
    <row r="633" spans="1:8" ht="12.75">
      <c r="A633" s="35"/>
      <c r="B633" s="15"/>
      <c r="C633" s="15"/>
      <c r="D633" s="15"/>
      <c r="E633" s="15"/>
      <c r="F633" s="15"/>
      <c r="G633" s="15"/>
      <c r="H633" s="15"/>
    </row>
    <row r="634" spans="1:8" ht="12.75">
      <c r="A634" s="35"/>
      <c r="B634" s="15"/>
      <c r="C634" s="15"/>
      <c r="D634" s="15"/>
      <c r="E634" s="15"/>
      <c r="F634" s="15"/>
      <c r="G634" s="15"/>
      <c r="H634" s="15"/>
    </row>
    <row r="635" spans="1:8" ht="12.75">
      <c r="A635" s="35"/>
      <c r="B635" s="15"/>
      <c r="C635" s="15"/>
      <c r="D635" s="15"/>
      <c r="E635" s="15"/>
      <c r="F635" s="15"/>
      <c r="G635" s="15"/>
      <c r="H635" s="15"/>
    </row>
    <row r="636" spans="1:8" ht="12.75">
      <c r="A636" s="35"/>
      <c r="B636" s="15"/>
      <c r="C636" s="15"/>
      <c r="D636" s="15"/>
      <c r="E636" s="15"/>
      <c r="F636" s="15"/>
      <c r="G636" s="15"/>
      <c r="H636" s="15"/>
    </row>
    <row r="637" spans="1:8" ht="12.75">
      <c r="A637" s="35"/>
      <c r="B637" s="15"/>
      <c r="C637" s="15"/>
      <c r="D637" s="15"/>
      <c r="E637" s="15"/>
      <c r="F637" s="15"/>
      <c r="G637" s="15"/>
      <c r="H637" s="15"/>
    </row>
    <row r="638" spans="1:8" ht="12.75">
      <c r="A638" s="35"/>
      <c r="B638" s="15"/>
      <c r="C638" s="15"/>
      <c r="D638" s="15"/>
      <c r="E638" s="15"/>
      <c r="F638" s="15"/>
      <c r="G638" s="15"/>
      <c r="H638" s="15"/>
    </row>
    <row r="639" spans="1:8" ht="12.75">
      <c r="A639" s="35"/>
      <c r="B639" s="15"/>
      <c r="C639" s="15"/>
      <c r="D639" s="15"/>
      <c r="E639" s="15"/>
      <c r="F639" s="15"/>
      <c r="G639" s="15"/>
      <c r="H639" s="15"/>
    </row>
    <row r="640" spans="1:8" ht="12.75">
      <c r="A640" s="35"/>
      <c r="B640" s="15"/>
      <c r="C640" s="15"/>
      <c r="D640" s="15"/>
      <c r="E640" s="15"/>
      <c r="F640" s="15"/>
      <c r="G640" s="15"/>
      <c r="H640" s="15"/>
    </row>
    <row r="641" spans="1:8" ht="12.75">
      <c r="A641" s="35"/>
      <c r="B641" s="15"/>
      <c r="C641" s="15"/>
      <c r="D641" s="15"/>
      <c r="E641" s="15"/>
      <c r="F641" s="15"/>
      <c r="G641" s="15"/>
      <c r="H641" s="15"/>
    </row>
    <row r="642" spans="1:8" ht="12.75">
      <c r="A642" s="35"/>
      <c r="B642" s="15"/>
      <c r="C642" s="15"/>
      <c r="D642" s="15"/>
      <c r="E642" s="15"/>
      <c r="F642" s="15"/>
      <c r="G642" s="15"/>
      <c r="H642" s="15"/>
    </row>
    <row r="643" spans="1:8" ht="12.75">
      <c r="A643" s="35"/>
      <c r="B643" s="15"/>
      <c r="C643" s="15"/>
      <c r="D643" s="15"/>
      <c r="E643" s="15"/>
      <c r="F643" s="15"/>
      <c r="G643" s="15"/>
      <c r="H643" s="15"/>
    </row>
    <row r="644" spans="1:8" ht="12.75">
      <c r="A644" s="35"/>
      <c r="B644" s="15"/>
      <c r="C644" s="15"/>
      <c r="D644" s="15"/>
      <c r="E644" s="15"/>
      <c r="F644" s="15"/>
      <c r="G644" s="15"/>
      <c r="H644" s="15"/>
    </row>
    <row r="645" spans="1:8" ht="12.75">
      <c r="A645" s="35"/>
      <c r="B645" s="15"/>
      <c r="C645" s="15"/>
      <c r="D645" s="15"/>
      <c r="E645" s="15"/>
      <c r="F645" s="15"/>
      <c r="G645" s="15"/>
      <c r="H645" s="15"/>
    </row>
    <row r="646" spans="1:8" ht="12.75">
      <c r="A646" s="35"/>
      <c r="B646" s="15"/>
      <c r="C646" s="15"/>
      <c r="D646" s="15"/>
      <c r="E646" s="15"/>
      <c r="F646" s="15"/>
      <c r="G646" s="15"/>
      <c r="H646" s="15"/>
    </row>
    <row r="647" spans="1:8" ht="12.75">
      <c r="A647" s="35"/>
      <c r="B647" s="15"/>
      <c r="C647" s="15"/>
      <c r="D647" s="15"/>
      <c r="E647" s="15"/>
      <c r="F647" s="15"/>
      <c r="G647" s="15"/>
      <c r="H647" s="15"/>
    </row>
    <row r="648" spans="1:8" ht="12.75">
      <c r="A648" s="35"/>
      <c r="B648" s="15"/>
      <c r="C648" s="15"/>
      <c r="D648" s="15"/>
      <c r="E648" s="15"/>
      <c r="F648" s="15"/>
      <c r="G648" s="15"/>
      <c r="H648" s="15"/>
    </row>
    <row r="649" spans="1:8" ht="12.75">
      <c r="A649" s="35"/>
      <c r="B649" s="15"/>
      <c r="C649" s="15"/>
      <c r="D649" s="15"/>
      <c r="E649" s="15"/>
      <c r="F649" s="15"/>
      <c r="G649" s="15"/>
      <c r="H649" s="15"/>
    </row>
    <row r="650" spans="1:8" ht="12.75">
      <c r="A650" s="35"/>
      <c r="B650" s="15"/>
      <c r="C650" s="15"/>
      <c r="D650" s="15"/>
      <c r="E650" s="15"/>
      <c r="F650" s="15"/>
      <c r="G650" s="15"/>
      <c r="H650" s="15"/>
    </row>
    <row r="651" spans="1:8" ht="12.75">
      <c r="A651" s="35"/>
      <c r="B651" s="15"/>
      <c r="C651" s="15"/>
      <c r="D651" s="15"/>
      <c r="E651" s="15"/>
      <c r="F651" s="15"/>
      <c r="G651" s="15"/>
      <c r="H651" s="15"/>
    </row>
    <row r="652" spans="1:8" ht="12.75">
      <c r="A652" s="35"/>
      <c r="B652" s="15"/>
      <c r="C652" s="15"/>
      <c r="D652" s="15"/>
      <c r="E652" s="15"/>
      <c r="F652" s="15"/>
      <c r="G652" s="15"/>
      <c r="H652" s="15"/>
    </row>
    <row r="653" spans="1:8" ht="12.75">
      <c r="A653" s="35"/>
      <c r="B653" s="15"/>
      <c r="C653" s="15"/>
      <c r="D653" s="15"/>
      <c r="E653" s="15"/>
      <c r="F653" s="15"/>
      <c r="G653" s="15"/>
      <c r="H653" s="15"/>
    </row>
    <row r="654" spans="1:8" ht="12.75">
      <c r="A654" s="35"/>
      <c r="B654" s="15"/>
      <c r="C654" s="15"/>
      <c r="D654" s="15"/>
      <c r="E654" s="15"/>
      <c r="F654" s="15"/>
      <c r="G654" s="15"/>
      <c r="H654" s="15"/>
    </row>
    <row r="655" spans="1:8" ht="12.75">
      <c r="A655" s="35"/>
      <c r="B655" s="15"/>
      <c r="C655" s="15"/>
      <c r="D655" s="15"/>
      <c r="E655" s="15"/>
      <c r="F655" s="15"/>
      <c r="G655" s="15"/>
      <c r="H655" s="15"/>
    </row>
    <row r="656" spans="1:8" ht="12.75">
      <c r="A656" s="35"/>
      <c r="B656" s="15"/>
      <c r="C656" s="15"/>
      <c r="D656" s="15"/>
      <c r="E656" s="15"/>
      <c r="F656" s="15"/>
      <c r="G656" s="15"/>
      <c r="H656" s="15"/>
    </row>
    <row r="657" spans="1:8" ht="12.75">
      <c r="A657" s="35"/>
      <c r="B657" s="15"/>
      <c r="C657" s="15"/>
      <c r="D657" s="15"/>
      <c r="E657" s="15"/>
      <c r="F657" s="15"/>
      <c r="G657" s="15"/>
      <c r="H657" s="15"/>
    </row>
    <row r="658" spans="1:8" ht="12.75">
      <c r="A658" s="35"/>
      <c r="B658" s="15"/>
      <c r="C658" s="15"/>
      <c r="D658" s="15"/>
      <c r="E658" s="15"/>
      <c r="F658" s="15"/>
      <c r="G658" s="15"/>
      <c r="H658" s="15"/>
    </row>
    <row r="659" spans="1:8" ht="12.75">
      <c r="A659" s="35"/>
      <c r="B659" s="15"/>
      <c r="C659" s="15"/>
      <c r="D659" s="15"/>
      <c r="E659" s="15"/>
      <c r="F659" s="15"/>
      <c r="G659" s="15"/>
      <c r="H659" s="15"/>
    </row>
    <row r="660" spans="1:8" ht="12.75">
      <c r="A660" s="35"/>
      <c r="B660" s="15"/>
      <c r="C660" s="15"/>
      <c r="D660" s="15"/>
      <c r="E660" s="15"/>
      <c r="F660" s="15"/>
      <c r="G660" s="15"/>
      <c r="H660" s="15"/>
    </row>
    <row r="661" spans="1:8" ht="12.75">
      <c r="A661" s="35"/>
      <c r="B661" s="15"/>
      <c r="C661" s="15"/>
      <c r="D661" s="15"/>
      <c r="E661" s="15"/>
      <c r="F661" s="15"/>
      <c r="G661" s="15"/>
      <c r="H661" s="15"/>
    </row>
    <row r="662" spans="1:8" ht="12.75">
      <c r="A662" s="35"/>
      <c r="B662" s="15"/>
      <c r="C662" s="15"/>
      <c r="D662" s="15"/>
      <c r="E662" s="15"/>
      <c r="F662" s="15"/>
      <c r="G662" s="15"/>
      <c r="H662" s="15"/>
    </row>
    <row r="663" spans="1:8" ht="12.75">
      <c r="A663" s="35"/>
      <c r="B663" s="15"/>
      <c r="C663" s="15"/>
      <c r="D663" s="15"/>
      <c r="E663" s="15"/>
      <c r="F663" s="15"/>
      <c r="G663" s="15"/>
      <c r="H663" s="15"/>
    </row>
    <row r="664" spans="1:8" ht="12.75">
      <c r="A664" s="35"/>
      <c r="B664" s="15"/>
      <c r="C664" s="15"/>
      <c r="D664" s="15"/>
      <c r="E664" s="15"/>
      <c r="F664" s="15"/>
      <c r="G664" s="15"/>
      <c r="H664" s="15"/>
    </row>
    <row r="665" spans="1:8" ht="12.75">
      <c r="A665" s="35"/>
      <c r="B665" s="15"/>
      <c r="C665" s="15"/>
      <c r="D665" s="15"/>
      <c r="E665" s="15"/>
      <c r="F665" s="15"/>
      <c r="G665" s="15"/>
      <c r="H665" s="15"/>
    </row>
    <row r="666" spans="1:8" ht="12.75">
      <c r="A666" s="35"/>
      <c r="B666" s="15"/>
      <c r="C666" s="15"/>
      <c r="D666" s="15"/>
      <c r="E666" s="15"/>
      <c r="F666" s="15"/>
      <c r="G666" s="15"/>
      <c r="H666" s="15"/>
    </row>
    <row r="667" spans="1:8" ht="12.75">
      <c r="A667" s="35"/>
      <c r="B667" s="15"/>
      <c r="C667" s="15"/>
      <c r="D667" s="15"/>
      <c r="E667" s="15"/>
      <c r="F667" s="15"/>
      <c r="G667" s="15"/>
      <c r="H667" s="15"/>
    </row>
    <row r="668" spans="1:8" ht="12.75">
      <c r="A668" s="35"/>
      <c r="B668" s="15"/>
      <c r="C668" s="15"/>
      <c r="D668" s="15"/>
      <c r="E668" s="15"/>
      <c r="F668" s="15"/>
      <c r="G668" s="15"/>
      <c r="H668" s="15"/>
    </row>
    <row r="669" spans="1:8" ht="12.75">
      <c r="A669" s="35"/>
      <c r="B669" s="15"/>
      <c r="C669" s="15"/>
      <c r="D669" s="15"/>
      <c r="E669" s="15"/>
      <c r="F669" s="15"/>
      <c r="G669" s="15"/>
      <c r="H669" s="15"/>
    </row>
    <row r="670" spans="1:8" ht="12.75">
      <c r="A670" s="35"/>
      <c r="B670" s="15"/>
      <c r="C670" s="15"/>
      <c r="D670" s="15"/>
      <c r="E670" s="15"/>
      <c r="F670" s="15"/>
      <c r="G670" s="15"/>
      <c r="H670" s="15"/>
    </row>
    <row r="671" spans="1:8" ht="12.75">
      <c r="A671" s="35"/>
      <c r="B671" s="15"/>
      <c r="C671" s="15"/>
      <c r="D671" s="15"/>
      <c r="E671" s="15"/>
      <c r="F671" s="15"/>
      <c r="G671" s="15"/>
      <c r="H671" s="15"/>
    </row>
    <row r="672" spans="1:8" ht="12.75">
      <c r="A672" s="35"/>
      <c r="B672" s="15"/>
      <c r="C672" s="15"/>
      <c r="D672" s="15"/>
      <c r="E672" s="15"/>
      <c r="F672" s="15"/>
      <c r="G672" s="15"/>
      <c r="H672" s="15"/>
    </row>
    <row r="673" spans="1:8" ht="12.75">
      <c r="A673" s="35"/>
      <c r="B673" s="15"/>
      <c r="C673" s="15"/>
      <c r="D673" s="15"/>
      <c r="E673" s="15"/>
      <c r="F673" s="15"/>
      <c r="G673" s="15"/>
      <c r="H673" s="15"/>
    </row>
    <row r="674" spans="1:8" ht="12.75">
      <c r="A674" s="35"/>
      <c r="B674" s="15"/>
      <c r="C674" s="15"/>
      <c r="D674" s="15"/>
      <c r="E674" s="15"/>
      <c r="F674" s="15"/>
      <c r="G674" s="15"/>
      <c r="H674" s="15"/>
    </row>
    <row r="675" spans="1:8" ht="12.75">
      <c r="A675" s="35"/>
      <c r="B675" s="15"/>
      <c r="C675" s="15"/>
      <c r="D675" s="15"/>
      <c r="E675" s="15"/>
      <c r="F675" s="15"/>
      <c r="G675" s="15"/>
      <c r="H675" s="15"/>
    </row>
    <row r="676" spans="1:8" ht="12.75">
      <c r="A676" s="35"/>
      <c r="B676" s="15"/>
      <c r="C676" s="15"/>
      <c r="D676" s="15"/>
      <c r="E676" s="15"/>
      <c r="F676" s="15"/>
      <c r="G676" s="15"/>
      <c r="H676" s="15"/>
    </row>
    <row r="677" spans="1:8" ht="12.75">
      <c r="A677" s="35"/>
      <c r="B677" s="15"/>
      <c r="C677" s="15"/>
      <c r="D677" s="15"/>
      <c r="E677" s="15"/>
      <c r="F677" s="15"/>
      <c r="G677" s="15"/>
      <c r="H677" s="15"/>
    </row>
    <row r="678" spans="1:8" ht="12.75">
      <c r="A678" s="35"/>
      <c r="B678" s="15"/>
      <c r="C678" s="15"/>
      <c r="D678" s="15"/>
      <c r="E678" s="15"/>
      <c r="F678" s="15"/>
      <c r="G678" s="15"/>
      <c r="H678" s="15"/>
    </row>
    <row r="679" spans="1:8" ht="12.75">
      <c r="A679" s="35"/>
      <c r="B679" s="15"/>
      <c r="C679" s="15"/>
      <c r="D679" s="15"/>
      <c r="E679" s="15"/>
      <c r="F679" s="15"/>
      <c r="G679" s="15"/>
      <c r="H679" s="15"/>
    </row>
    <row r="680" spans="1:8" ht="12.75">
      <c r="A680" s="35"/>
      <c r="B680" s="15"/>
      <c r="C680" s="15"/>
      <c r="D680" s="15"/>
      <c r="E680" s="15"/>
      <c r="F680" s="15"/>
      <c r="G680" s="15"/>
      <c r="H680" s="15"/>
    </row>
    <row r="681" spans="1:8" ht="12.75">
      <c r="A681" s="35"/>
      <c r="B681" s="15"/>
      <c r="C681" s="15"/>
      <c r="D681" s="15"/>
      <c r="E681" s="15"/>
      <c r="F681" s="15"/>
      <c r="G681" s="15"/>
      <c r="H681" s="15"/>
    </row>
    <row r="682" spans="1:8" ht="12.75">
      <c r="A682" s="35"/>
      <c r="B682" s="15"/>
      <c r="C682" s="15"/>
      <c r="D682" s="15"/>
      <c r="E682" s="15"/>
      <c r="F682" s="15"/>
      <c r="G682" s="15"/>
      <c r="H682" s="15"/>
    </row>
    <row r="683" spans="1:8" ht="12.75">
      <c r="A683" s="35"/>
      <c r="B683" s="15"/>
      <c r="C683" s="15"/>
      <c r="D683" s="15"/>
      <c r="E683" s="15"/>
      <c r="F683" s="15"/>
      <c r="G683" s="15"/>
      <c r="H683" s="15"/>
    </row>
    <row r="684" spans="1:8" ht="12.75">
      <c r="A684" s="35"/>
      <c r="B684" s="15"/>
      <c r="C684" s="15"/>
      <c r="D684" s="15"/>
      <c r="E684" s="15"/>
      <c r="F684" s="15"/>
      <c r="G684" s="15"/>
      <c r="H684" s="15"/>
    </row>
    <row r="685" spans="1:8" ht="12.75">
      <c r="A685" s="35"/>
      <c r="B685" s="15"/>
      <c r="C685" s="15"/>
      <c r="D685" s="15"/>
      <c r="E685" s="15"/>
      <c r="F685" s="15"/>
      <c r="G685" s="15"/>
      <c r="H685" s="15"/>
    </row>
    <row r="686" spans="1:8" ht="12.75">
      <c r="A686" s="35"/>
      <c r="B686" s="15"/>
      <c r="C686" s="15"/>
      <c r="D686" s="15"/>
      <c r="E686" s="15"/>
      <c r="F686" s="15"/>
      <c r="G686" s="15"/>
      <c r="H686" s="15"/>
    </row>
    <row r="687" spans="1:8" ht="12.75">
      <c r="A687" s="35"/>
      <c r="B687" s="15"/>
      <c r="C687" s="15"/>
      <c r="D687" s="15"/>
      <c r="E687" s="15"/>
      <c r="F687" s="15"/>
      <c r="G687" s="15"/>
      <c r="H687" s="15"/>
    </row>
    <row r="688" spans="1:8" ht="12.75">
      <c r="A688" s="35"/>
      <c r="B688" s="15"/>
      <c r="C688" s="15"/>
      <c r="D688" s="15"/>
      <c r="E688" s="15"/>
      <c r="F688" s="15"/>
      <c r="G688" s="15"/>
      <c r="H688" s="15"/>
    </row>
    <row r="689" spans="1:8" ht="12.75">
      <c r="A689" s="35"/>
      <c r="B689" s="15"/>
      <c r="C689" s="15"/>
      <c r="D689" s="15"/>
      <c r="E689" s="15"/>
      <c r="F689" s="15"/>
      <c r="G689" s="15"/>
      <c r="H689" s="15"/>
    </row>
    <row r="690" spans="1:8" ht="12.75">
      <c r="A690" s="35"/>
      <c r="B690" s="15"/>
      <c r="C690" s="15"/>
      <c r="D690" s="15"/>
      <c r="E690" s="15"/>
      <c r="F690" s="15"/>
      <c r="G690" s="15"/>
      <c r="H690" s="15"/>
    </row>
    <row r="691" spans="1:8" ht="12.75">
      <c r="A691" s="35"/>
      <c r="B691" s="15"/>
      <c r="C691" s="15"/>
      <c r="D691" s="15"/>
      <c r="E691" s="15"/>
      <c r="F691" s="15"/>
      <c r="G691" s="15"/>
      <c r="H691" s="15"/>
    </row>
    <row r="692" spans="1:8" ht="12.75">
      <c r="A692" s="35"/>
      <c r="B692" s="15"/>
      <c r="C692" s="15"/>
      <c r="D692" s="15"/>
      <c r="E692" s="15"/>
      <c r="F692" s="15"/>
      <c r="G692" s="15"/>
      <c r="H692" s="15"/>
    </row>
    <row r="693" spans="1:8" ht="12.75">
      <c r="A693" s="35"/>
      <c r="B693" s="15"/>
      <c r="C693" s="15"/>
      <c r="D693" s="15"/>
      <c r="E693" s="15"/>
      <c r="F693" s="15"/>
      <c r="G693" s="15"/>
      <c r="H693" s="15"/>
    </row>
    <row r="694" spans="1:8" ht="12.75">
      <c r="A694" s="35"/>
      <c r="B694" s="15"/>
      <c r="C694" s="15"/>
      <c r="D694" s="15"/>
      <c r="E694" s="15"/>
      <c r="F694" s="15"/>
      <c r="G694" s="15"/>
      <c r="H694" s="15"/>
    </row>
    <row r="695" spans="1:8" ht="12.75">
      <c r="A695" s="35"/>
      <c r="B695" s="15"/>
      <c r="C695" s="15"/>
      <c r="D695" s="15"/>
      <c r="E695" s="15"/>
      <c r="F695" s="15"/>
      <c r="G695" s="15"/>
      <c r="H695" s="15"/>
    </row>
    <row r="696" spans="1:8" ht="12.75">
      <c r="A696" s="35"/>
      <c r="B696" s="15"/>
      <c r="C696" s="15"/>
      <c r="D696" s="15"/>
      <c r="E696" s="15"/>
      <c r="F696" s="15"/>
      <c r="G696" s="15"/>
      <c r="H696" s="15"/>
    </row>
    <row r="697" spans="1:8" ht="12.75">
      <c r="A697" s="35"/>
      <c r="B697" s="15"/>
      <c r="C697" s="15"/>
      <c r="D697" s="15"/>
      <c r="E697" s="15"/>
      <c r="F697" s="15"/>
      <c r="G697" s="15"/>
      <c r="H697" s="15"/>
    </row>
    <row r="698" spans="1:8" ht="12.75">
      <c r="A698" s="35"/>
      <c r="B698" s="15"/>
      <c r="C698" s="15"/>
      <c r="D698" s="15"/>
      <c r="E698" s="15"/>
      <c r="F698" s="15"/>
      <c r="G698" s="15"/>
      <c r="H698" s="15"/>
    </row>
    <row r="699" spans="1:8" ht="12.75">
      <c r="A699" s="35"/>
      <c r="B699" s="15"/>
      <c r="C699" s="15"/>
      <c r="D699" s="15"/>
      <c r="E699" s="15"/>
      <c r="F699" s="15"/>
      <c r="G699" s="15"/>
      <c r="H699" s="15"/>
    </row>
    <row r="700" spans="1:8" ht="12.75">
      <c r="A700" s="35"/>
      <c r="B700" s="15"/>
      <c r="C700" s="15"/>
      <c r="D700" s="15"/>
      <c r="E700" s="15"/>
      <c r="F700" s="15"/>
      <c r="G700" s="15"/>
      <c r="H700" s="15"/>
    </row>
    <row r="701" spans="1:8" ht="12.75">
      <c r="A701" s="35"/>
      <c r="B701" s="15"/>
      <c r="C701" s="15"/>
      <c r="D701" s="15"/>
      <c r="E701" s="15"/>
      <c r="F701" s="15"/>
      <c r="G701" s="15"/>
      <c r="H701" s="15"/>
    </row>
    <row r="702" spans="1:8" ht="12.75">
      <c r="A702" s="35"/>
      <c r="B702" s="15"/>
      <c r="C702" s="15"/>
      <c r="D702" s="15"/>
      <c r="E702" s="15"/>
      <c r="F702" s="15"/>
      <c r="G702" s="15"/>
      <c r="H702" s="15"/>
    </row>
    <row r="703" spans="1:8" ht="12.75">
      <c r="A703" s="35"/>
      <c r="B703" s="15"/>
      <c r="C703" s="15"/>
      <c r="D703" s="15"/>
      <c r="E703" s="15"/>
      <c r="F703" s="15"/>
      <c r="G703" s="15"/>
      <c r="H703" s="15"/>
    </row>
    <row r="704" spans="1:8" ht="12.75">
      <c r="A704" s="35"/>
      <c r="B704" s="15"/>
      <c r="C704" s="15"/>
      <c r="D704" s="15"/>
      <c r="E704" s="15"/>
      <c r="F704" s="15"/>
      <c r="G704" s="15"/>
      <c r="H704" s="15"/>
    </row>
    <row r="705" spans="1:8" ht="12.75">
      <c r="A705" s="35"/>
      <c r="B705" s="15"/>
      <c r="C705" s="15"/>
      <c r="D705" s="15"/>
      <c r="E705" s="15"/>
      <c r="F705" s="15"/>
      <c r="G705" s="15"/>
      <c r="H705" s="15"/>
    </row>
    <row r="706" spans="1:8" ht="12.75">
      <c r="A706" s="35"/>
      <c r="B706" s="15"/>
      <c r="C706" s="15"/>
      <c r="D706" s="15"/>
      <c r="E706" s="15"/>
      <c r="F706" s="15"/>
      <c r="G706" s="15"/>
      <c r="H706" s="15"/>
    </row>
    <row r="707" spans="1:8" ht="12.75">
      <c r="A707" s="35"/>
      <c r="B707" s="15"/>
      <c r="C707" s="15"/>
      <c r="D707" s="15"/>
      <c r="E707" s="15"/>
      <c r="F707" s="15"/>
      <c r="G707" s="15"/>
      <c r="H707" s="15"/>
    </row>
    <row r="708" spans="1:8" ht="12.75">
      <c r="A708" s="35"/>
      <c r="B708" s="15"/>
      <c r="C708" s="15"/>
      <c r="D708" s="15"/>
      <c r="E708" s="15"/>
      <c r="F708" s="15"/>
      <c r="G708" s="15"/>
      <c r="H708" s="15"/>
    </row>
    <row r="709" spans="1:8" ht="12.75">
      <c r="A709" s="35"/>
      <c r="B709" s="15"/>
      <c r="C709" s="15"/>
      <c r="D709" s="15"/>
      <c r="E709" s="15"/>
      <c r="F709" s="15"/>
      <c r="G709" s="15"/>
      <c r="H709" s="15"/>
    </row>
    <row r="710" spans="1:8" ht="12.75">
      <c r="A710" s="35"/>
      <c r="B710" s="15"/>
      <c r="C710" s="15"/>
      <c r="D710" s="15"/>
      <c r="E710" s="15"/>
      <c r="F710" s="15"/>
      <c r="G710" s="15"/>
      <c r="H710" s="15"/>
    </row>
    <row r="711" spans="1:8" ht="12.75">
      <c r="A711" s="35"/>
      <c r="B711" s="15"/>
      <c r="C711" s="15"/>
      <c r="D711" s="15"/>
      <c r="E711" s="15"/>
      <c r="F711" s="15"/>
      <c r="G711" s="15"/>
      <c r="H711" s="15"/>
    </row>
    <row r="712" spans="1:8" ht="12.75">
      <c r="A712" s="35"/>
      <c r="B712" s="15"/>
      <c r="C712" s="15"/>
      <c r="D712" s="15"/>
      <c r="E712" s="15"/>
      <c r="F712" s="15"/>
      <c r="G712" s="15"/>
      <c r="H712" s="15"/>
    </row>
    <row r="713" spans="1:8" ht="12.75">
      <c r="A713" s="35"/>
      <c r="B713" s="15"/>
      <c r="C713" s="15"/>
      <c r="D713" s="15"/>
      <c r="E713" s="15"/>
      <c r="F713" s="15"/>
      <c r="G713" s="15"/>
      <c r="H713" s="15"/>
    </row>
    <row r="714" spans="1:8" ht="12.75">
      <c r="A714" s="35"/>
      <c r="B714" s="15"/>
      <c r="C714" s="15"/>
      <c r="D714" s="15"/>
      <c r="E714" s="15"/>
      <c r="F714" s="15"/>
      <c r="G714" s="15"/>
      <c r="H714" s="15"/>
    </row>
    <row r="715" spans="1:8" ht="12.75">
      <c r="A715" s="35"/>
      <c r="B715" s="15"/>
      <c r="C715" s="15"/>
      <c r="D715" s="15"/>
      <c r="E715" s="15"/>
      <c r="F715" s="15"/>
      <c r="G715" s="15"/>
      <c r="H715" s="15"/>
    </row>
    <row r="716" spans="1:8" ht="12.75">
      <c r="A716" s="35"/>
      <c r="B716" s="15"/>
      <c r="C716" s="15"/>
      <c r="D716" s="15"/>
      <c r="E716" s="15"/>
      <c r="F716" s="15"/>
      <c r="G716" s="15"/>
      <c r="H716" s="15"/>
    </row>
    <row r="717" spans="1:8" ht="12.75">
      <c r="A717" s="35"/>
      <c r="B717" s="15"/>
      <c r="C717" s="15"/>
      <c r="D717" s="15"/>
      <c r="E717" s="15"/>
      <c r="F717" s="15"/>
      <c r="G717" s="15"/>
      <c r="H717" s="15"/>
    </row>
    <row r="718" spans="1:8" ht="12.75">
      <c r="A718" s="35"/>
      <c r="B718" s="15"/>
      <c r="C718" s="15"/>
      <c r="D718" s="15"/>
      <c r="E718" s="15"/>
      <c r="F718" s="15"/>
      <c r="G718" s="15"/>
      <c r="H718" s="15"/>
    </row>
    <row r="719" spans="1:8" ht="12.75">
      <c r="A719" s="35"/>
      <c r="B719" s="15"/>
      <c r="C719" s="15"/>
      <c r="D719" s="15"/>
      <c r="E719" s="15"/>
      <c r="F719" s="15"/>
      <c r="G719" s="15"/>
      <c r="H719" s="15"/>
    </row>
    <row r="720" spans="1:8" ht="12.75">
      <c r="A720" s="35"/>
      <c r="B720" s="15"/>
      <c r="C720" s="15"/>
      <c r="D720" s="15"/>
      <c r="E720" s="15"/>
      <c r="F720" s="15"/>
      <c r="G720" s="15"/>
      <c r="H720" s="15"/>
    </row>
    <row r="721" spans="1:8" ht="12.75">
      <c r="A721" s="35"/>
      <c r="B721" s="15"/>
      <c r="C721" s="15"/>
      <c r="D721" s="15"/>
      <c r="E721" s="15"/>
      <c r="F721" s="15"/>
      <c r="G721" s="15"/>
      <c r="H721" s="15"/>
    </row>
    <row r="722" spans="1:8" ht="12.75">
      <c r="A722" s="35"/>
      <c r="B722" s="15"/>
      <c r="C722" s="15"/>
      <c r="D722" s="15"/>
      <c r="E722" s="15"/>
      <c r="F722" s="15"/>
      <c r="G722" s="15"/>
      <c r="H722" s="15"/>
    </row>
    <row r="723" spans="1:8" ht="12.75">
      <c r="A723" s="35"/>
      <c r="B723" s="15"/>
      <c r="C723" s="15"/>
      <c r="D723" s="15"/>
      <c r="E723" s="15"/>
      <c r="F723" s="15"/>
      <c r="G723" s="15"/>
      <c r="H723" s="15"/>
    </row>
    <row r="724" spans="1:8" ht="12.75">
      <c r="A724" s="35"/>
      <c r="B724" s="15"/>
      <c r="C724" s="15"/>
      <c r="D724" s="15"/>
      <c r="E724" s="15"/>
      <c r="F724" s="15"/>
      <c r="G724" s="15"/>
      <c r="H724" s="15"/>
    </row>
    <row r="725" spans="1:8" ht="12.75">
      <c r="A725" s="35"/>
      <c r="B725" s="15"/>
      <c r="C725" s="15"/>
      <c r="D725" s="15"/>
      <c r="E725" s="15"/>
      <c r="F725" s="15"/>
      <c r="G725" s="15"/>
      <c r="H725" s="15"/>
    </row>
    <row r="726" spans="1:8" ht="12.75">
      <c r="A726" s="35"/>
      <c r="B726" s="15"/>
      <c r="C726" s="15"/>
      <c r="D726" s="15"/>
      <c r="E726" s="15"/>
      <c r="F726" s="15"/>
      <c r="G726" s="15"/>
      <c r="H726" s="15"/>
    </row>
    <row r="727" spans="1:8" ht="12.75">
      <c r="A727" s="35"/>
      <c r="B727" s="15"/>
      <c r="C727" s="15"/>
      <c r="D727" s="15"/>
      <c r="E727" s="15"/>
      <c r="F727" s="15"/>
      <c r="G727" s="15"/>
      <c r="H727" s="15"/>
    </row>
    <row r="728" spans="1:8" ht="12.75">
      <c r="A728" s="35"/>
      <c r="B728" s="15"/>
      <c r="C728" s="15"/>
      <c r="D728" s="15"/>
      <c r="E728" s="15"/>
      <c r="F728" s="15"/>
      <c r="G728" s="15"/>
      <c r="H728" s="15"/>
    </row>
    <row r="729" spans="1:8" ht="12.75">
      <c r="A729" s="35"/>
      <c r="B729" s="15"/>
      <c r="C729" s="15"/>
      <c r="D729" s="15"/>
      <c r="E729" s="15"/>
      <c r="F729" s="15"/>
      <c r="G729" s="15"/>
      <c r="H729" s="15"/>
    </row>
    <row r="730" spans="1:8" ht="12.75">
      <c r="A730" s="35"/>
      <c r="B730" s="15"/>
      <c r="C730" s="15"/>
      <c r="D730" s="15"/>
      <c r="E730" s="15"/>
      <c r="F730" s="15"/>
      <c r="G730" s="15"/>
      <c r="H730" s="15"/>
    </row>
    <row r="731" spans="1:8" ht="12.75">
      <c r="A731" s="35"/>
      <c r="B731" s="15"/>
      <c r="C731" s="15"/>
      <c r="D731" s="15"/>
      <c r="E731" s="15"/>
      <c r="F731" s="15"/>
      <c r="G731" s="15"/>
      <c r="H731" s="15"/>
    </row>
    <row r="732" spans="1:8" ht="12.75">
      <c r="A732" s="35"/>
      <c r="B732" s="15"/>
      <c r="C732" s="15"/>
      <c r="D732" s="15"/>
      <c r="E732" s="15"/>
      <c r="F732" s="15"/>
      <c r="G732" s="15"/>
      <c r="H732" s="15"/>
    </row>
    <row r="733" spans="1:8" ht="12.75">
      <c r="A733" s="35"/>
      <c r="B733" s="15"/>
      <c r="C733" s="15"/>
      <c r="D733" s="15"/>
      <c r="E733" s="15"/>
      <c r="F733" s="15"/>
      <c r="G733" s="15"/>
      <c r="H733" s="15"/>
    </row>
    <row r="734" spans="1:8" ht="12.75">
      <c r="A734" s="35"/>
      <c r="B734" s="15"/>
      <c r="C734" s="15"/>
      <c r="D734" s="15"/>
      <c r="E734" s="15"/>
      <c r="F734" s="15"/>
      <c r="G734" s="15"/>
      <c r="H734" s="15"/>
    </row>
    <row r="735" spans="1:8" ht="12.75">
      <c r="A735" s="35"/>
      <c r="B735" s="15"/>
      <c r="C735" s="15"/>
      <c r="D735" s="15"/>
      <c r="E735" s="15"/>
      <c r="F735" s="15"/>
      <c r="G735" s="15"/>
      <c r="H735" s="15"/>
    </row>
    <row r="736" spans="1:8" ht="12.75">
      <c r="A736" s="35"/>
      <c r="B736" s="15"/>
      <c r="C736" s="15"/>
      <c r="D736" s="15"/>
      <c r="E736" s="15"/>
      <c r="F736" s="15"/>
      <c r="G736" s="15"/>
      <c r="H736" s="15"/>
    </row>
    <row r="737" spans="1:8" ht="12.75">
      <c r="A737" s="35"/>
      <c r="B737" s="15"/>
      <c r="C737" s="15"/>
      <c r="D737" s="15"/>
      <c r="E737" s="15"/>
      <c r="F737" s="15"/>
      <c r="G737" s="15"/>
      <c r="H737" s="15"/>
    </row>
    <row r="738" spans="1:8" ht="12.75">
      <c r="A738" s="35"/>
      <c r="B738" s="15"/>
      <c r="C738" s="15"/>
      <c r="D738" s="15"/>
      <c r="E738" s="15"/>
      <c r="F738" s="15"/>
      <c r="G738" s="15"/>
      <c r="H738" s="15"/>
    </row>
    <row r="739" spans="1:8" ht="12.75">
      <c r="A739" s="35"/>
      <c r="B739" s="15"/>
      <c r="C739" s="15"/>
      <c r="D739" s="15"/>
      <c r="E739" s="15"/>
      <c r="F739" s="15"/>
      <c r="G739" s="15"/>
      <c r="H739" s="15"/>
    </row>
    <row r="740" spans="1:8" ht="12.75">
      <c r="A740" s="35"/>
      <c r="B740" s="15"/>
      <c r="C740" s="15"/>
      <c r="D740" s="15"/>
      <c r="E740" s="15"/>
      <c r="F740" s="15"/>
      <c r="G740" s="15"/>
      <c r="H740" s="15"/>
    </row>
    <row r="741" spans="1:8" ht="12.75">
      <c r="A741" s="35"/>
      <c r="B741" s="15"/>
      <c r="C741" s="15"/>
      <c r="D741" s="15"/>
      <c r="E741" s="15"/>
      <c r="F741" s="15"/>
      <c r="G741" s="15"/>
      <c r="H741" s="15"/>
    </row>
    <row r="742" spans="1:8" ht="12.75">
      <c r="A742" s="35"/>
      <c r="B742" s="15"/>
      <c r="C742" s="15"/>
      <c r="D742" s="15"/>
      <c r="E742" s="15"/>
      <c r="F742" s="15"/>
      <c r="G742" s="15"/>
      <c r="H742" s="15"/>
    </row>
    <row r="743" spans="1:8" ht="12.75">
      <c r="A743" s="35"/>
      <c r="B743" s="15"/>
      <c r="C743" s="15"/>
      <c r="D743" s="15"/>
      <c r="E743" s="15"/>
      <c r="F743" s="15"/>
      <c r="G743" s="15"/>
      <c r="H743" s="15"/>
    </row>
    <row r="744" spans="1:8" ht="12.75">
      <c r="A744" s="35"/>
      <c r="B744" s="15"/>
      <c r="C744" s="15"/>
      <c r="D744" s="15"/>
      <c r="E744" s="15"/>
      <c r="F744" s="15"/>
      <c r="G744" s="15"/>
      <c r="H744" s="15"/>
    </row>
    <row r="745" spans="1:8" ht="12.75">
      <c r="A745" s="35"/>
      <c r="B745" s="15"/>
      <c r="C745" s="15"/>
      <c r="D745" s="15"/>
      <c r="E745" s="15"/>
      <c r="F745" s="15"/>
      <c r="G745" s="15"/>
      <c r="H745" s="15"/>
    </row>
    <row r="746" spans="1:8" ht="12.75">
      <c r="A746" s="35"/>
      <c r="B746" s="15"/>
      <c r="C746" s="15"/>
      <c r="D746" s="15"/>
      <c r="E746" s="15"/>
      <c r="F746" s="15"/>
      <c r="G746" s="15"/>
      <c r="H746" s="15"/>
    </row>
    <row r="747" spans="1:8" ht="12.75">
      <c r="A747" s="35"/>
      <c r="B747" s="15"/>
      <c r="C747" s="15"/>
      <c r="D747" s="15"/>
      <c r="E747" s="15"/>
      <c r="F747" s="15"/>
      <c r="G747" s="15"/>
      <c r="H747" s="15"/>
    </row>
    <row r="748" spans="1:8" ht="12.75">
      <c r="A748" s="35"/>
      <c r="B748" s="15"/>
      <c r="C748" s="15"/>
      <c r="D748" s="15"/>
      <c r="E748" s="15"/>
      <c r="F748" s="15"/>
      <c r="G748" s="15"/>
      <c r="H748" s="15"/>
    </row>
    <row r="749" spans="1:8" ht="12.75">
      <c r="A749" s="35"/>
      <c r="B749" s="15"/>
      <c r="C749" s="15"/>
      <c r="D749" s="15"/>
      <c r="E749" s="15"/>
      <c r="F749" s="15"/>
      <c r="G749" s="15"/>
      <c r="H749" s="15"/>
    </row>
    <row r="750" spans="1:8" ht="12.75">
      <c r="A750" s="35"/>
      <c r="B750" s="15"/>
      <c r="C750" s="15"/>
      <c r="D750" s="15"/>
      <c r="E750" s="15"/>
      <c r="F750" s="15"/>
      <c r="G750" s="15"/>
      <c r="H750" s="15"/>
    </row>
    <row r="751" spans="1:8" ht="12.75">
      <c r="A751" s="35"/>
      <c r="B751" s="15"/>
      <c r="C751" s="15"/>
      <c r="D751" s="15"/>
      <c r="E751" s="15"/>
      <c r="F751" s="15"/>
      <c r="G751" s="15"/>
      <c r="H751" s="15"/>
    </row>
    <row r="752" spans="1:8" ht="12.75">
      <c r="A752" s="35"/>
      <c r="B752" s="15"/>
      <c r="C752" s="15"/>
      <c r="D752" s="15"/>
      <c r="E752" s="15"/>
      <c r="F752" s="15"/>
      <c r="G752" s="15"/>
      <c r="H752" s="15"/>
    </row>
    <row r="753" spans="1:8" ht="12.75">
      <c r="A753" s="35"/>
      <c r="B753" s="15"/>
      <c r="C753" s="15"/>
      <c r="D753" s="15"/>
      <c r="E753" s="15"/>
      <c r="F753" s="15"/>
      <c r="G753" s="15"/>
      <c r="H753" s="15"/>
    </row>
    <row r="754" spans="1:8" ht="12.75">
      <c r="A754" s="35"/>
      <c r="B754" s="15"/>
      <c r="C754" s="15"/>
      <c r="D754" s="15"/>
      <c r="E754" s="15"/>
      <c r="F754" s="15"/>
      <c r="G754" s="15"/>
      <c r="H754" s="15"/>
    </row>
    <row r="755" spans="1:8" ht="12.75">
      <c r="A755" s="35"/>
      <c r="B755" s="15"/>
      <c r="C755" s="15"/>
      <c r="D755" s="15"/>
      <c r="E755" s="15"/>
      <c r="F755" s="15"/>
      <c r="G755" s="15"/>
      <c r="H755" s="15"/>
    </row>
    <row r="756" spans="1:8" ht="12.75">
      <c r="A756" s="35"/>
      <c r="B756" s="15"/>
      <c r="C756" s="15"/>
      <c r="D756" s="15"/>
      <c r="E756" s="15"/>
      <c r="F756" s="15"/>
      <c r="G756" s="15"/>
      <c r="H756" s="15"/>
    </row>
    <row r="757" spans="1:8" ht="12.75">
      <c r="A757" s="35"/>
      <c r="B757" s="15"/>
      <c r="C757" s="15"/>
      <c r="D757" s="15"/>
      <c r="E757" s="15"/>
      <c r="F757" s="15"/>
      <c r="G757" s="15"/>
      <c r="H757" s="15"/>
    </row>
    <row r="758" spans="1:8" ht="12.75">
      <c r="A758" s="35"/>
      <c r="B758" s="15"/>
      <c r="C758" s="15"/>
      <c r="D758" s="15"/>
      <c r="E758" s="15"/>
      <c r="F758" s="15"/>
      <c r="G758" s="15"/>
      <c r="H758" s="15"/>
    </row>
    <row r="759" spans="1:8" ht="12.75">
      <c r="A759" s="35"/>
      <c r="B759" s="15"/>
      <c r="C759" s="15"/>
      <c r="D759" s="15"/>
      <c r="E759" s="15"/>
      <c r="F759" s="15"/>
      <c r="G759" s="15"/>
      <c r="H759" s="15"/>
    </row>
    <row r="760" spans="1:8" ht="12.75">
      <c r="A760" s="35"/>
      <c r="B760" s="15"/>
      <c r="C760" s="15"/>
      <c r="D760" s="15"/>
      <c r="E760" s="15"/>
      <c r="F760" s="15"/>
      <c r="G760" s="15"/>
      <c r="H760" s="15"/>
    </row>
    <row r="761" spans="1:8" ht="12.75">
      <c r="A761" s="35"/>
      <c r="B761" s="15"/>
      <c r="C761" s="15"/>
      <c r="D761" s="15"/>
      <c r="E761" s="15"/>
      <c r="F761" s="15"/>
      <c r="G761" s="15"/>
      <c r="H761" s="15"/>
    </row>
    <row r="762" spans="1:8" ht="12.75">
      <c r="A762" s="35"/>
      <c r="B762" s="15"/>
      <c r="C762" s="15"/>
      <c r="D762" s="15"/>
      <c r="E762" s="15"/>
      <c r="F762" s="15"/>
      <c r="G762" s="15"/>
      <c r="H762" s="15"/>
    </row>
    <row r="763" spans="1:8" ht="12.75">
      <c r="A763" s="35"/>
      <c r="B763" s="15"/>
      <c r="C763" s="15"/>
      <c r="D763" s="15"/>
      <c r="E763" s="15"/>
      <c r="F763" s="15"/>
      <c r="G763" s="15"/>
      <c r="H763" s="15"/>
    </row>
    <row r="764" spans="1:8" ht="12.75">
      <c r="A764" s="35"/>
      <c r="B764" s="15"/>
      <c r="C764" s="15"/>
      <c r="D764" s="15"/>
      <c r="E764" s="15"/>
      <c r="F764" s="15"/>
      <c r="G764" s="15"/>
      <c r="H764" s="15"/>
    </row>
    <row r="765" spans="1:8" ht="12.75">
      <c r="A765" s="35"/>
      <c r="B765" s="15"/>
      <c r="C765" s="15"/>
      <c r="D765" s="15"/>
      <c r="E765" s="15"/>
      <c r="F765" s="15"/>
      <c r="G765" s="15"/>
      <c r="H765" s="15"/>
    </row>
    <row r="766" spans="1:8" ht="12.75">
      <c r="A766" s="35"/>
      <c r="B766" s="15"/>
      <c r="C766" s="15"/>
      <c r="D766" s="15"/>
      <c r="E766" s="15"/>
      <c r="F766" s="15"/>
      <c r="G766" s="15"/>
      <c r="H766" s="15"/>
    </row>
    <row r="767" spans="1:8" ht="12.75">
      <c r="A767" s="35"/>
      <c r="B767" s="15"/>
      <c r="C767" s="15"/>
      <c r="D767" s="15"/>
      <c r="E767" s="15"/>
      <c r="F767" s="15"/>
      <c r="G767" s="15"/>
      <c r="H767" s="15"/>
    </row>
    <row r="768" spans="1:8" ht="12.75">
      <c r="A768" s="35"/>
      <c r="B768" s="15"/>
      <c r="C768" s="15"/>
      <c r="D768" s="15"/>
      <c r="E768" s="15"/>
      <c r="F768" s="15"/>
      <c r="G768" s="15"/>
      <c r="H768" s="15"/>
    </row>
    <row r="769" spans="1:8" ht="12.75">
      <c r="A769" s="35"/>
      <c r="B769" s="15"/>
      <c r="C769" s="15"/>
      <c r="D769" s="15"/>
      <c r="E769" s="15"/>
      <c r="F769" s="15"/>
      <c r="G769" s="15"/>
      <c r="H769" s="15"/>
    </row>
    <row r="770" spans="1:8" ht="12.75">
      <c r="A770" s="35"/>
      <c r="B770" s="15"/>
      <c r="C770" s="15"/>
      <c r="D770" s="15"/>
      <c r="E770" s="15"/>
      <c r="F770" s="15"/>
      <c r="G770" s="15"/>
      <c r="H770" s="15"/>
    </row>
    <row r="771" spans="1:8" ht="12.75">
      <c r="A771" s="35"/>
      <c r="B771" s="15"/>
      <c r="C771" s="15"/>
      <c r="D771" s="15"/>
      <c r="E771" s="15"/>
      <c r="F771" s="15"/>
      <c r="G771" s="15"/>
      <c r="H771" s="15"/>
    </row>
    <row r="772" spans="1:8" ht="12.75">
      <c r="A772" s="35"/>
      <c r="B772" s="15"/>
      <c r="C772" s="15"/>
      <c r="D772" s="15"/>
      <c r="E772" s="15"/>
      <c r="F772" s="15"/>
      <c r="G772" s="15"/>
      <c r="H772" s="15"/>
    </row>
    <row r="773" spans="1:8" ht="12.75">
      <c r="A773" s="35"/>
      <c r="B773" s="15"/>
      <c r="C773" s="15"/>
      <c r="D773" s="15"/>
      <c r="E773" s="15"/>
      <c r="F773" s="15"/>
      <c r="G773" s="15"/>
      <c r="H773" s="15"/>
    </row>
    <row r="774" spans="1:8" ht="12.75">
      <c r="A774" s="35"/>
      <c r="B774" s="15"/>
      <c r="C774" s="15"/>
      <c r="D774" s="15"/>
      <c r="E774" s="15"/>
      <c r="F774" s="15"/>
      <c r="G774" s="15"/>
      <c r="H774" s="15"/>
    </row>
    <row r="775" spans="1:8" ht="12.75">
      <c r="A775" s="35"/>
      <c r="B775" s="15"/>
      <c r="C775" s="15"/>
      <c r="D775" s="15"/>
      <c r="E775" s="15"/>
      <c r="F775" s="15"/>
      <c r="G775" s="15"/>
      <c r="H775" s="15"/>
    </row>
    <row r="776" spans="1:8" ht="12.75">
      <c r="A776" s="35"/>
      <c r="B776" s="15"/>
      <c r="C776" s="15"/>
      <c r="D776" s="15"/>
      <c r="E776" s="15"/>
      <c r="F776" s="15"/>
      <c r="G776" s="15"/>
      <c r="H776" s="15"/>
    </row>
    <row r="777" spans="1:8" ht="12.75">
      <c r="A777" s="35"/>
      <c r="B777" s="15"/>
      <c r="C777" s="15"/>
      <c r="D777" s="15"/>
      <c r="E777" s="15"/>
      <c r="F777" s="15"/>
      <c r="G777" s="15"/>
      <c r="H777" s="15"/>
    </row>
    <row r="778" spans="1:8" ht="12.75">
      <c r="A778" s="35"/>
      <c r="B778" s="15"/>
      <c r="C778" s="15"/>
      <c r="D778" s="15"/>
      <c r="E778" s="15"/>
      <c r="F778" s="15"/>
      <c r="G778" s="15"/>
      <c r="H778" s="15"/>
    </row>
    <row r="779" spans="1:8" ht="12.75">
      <c r="A779" s="35"/>
      <c r="B779" s="15"/>
      <c r="C779" s="15"/>
      <c r="D779" s="15"/>
      <c r="E779" s="15"/>
      <c r="F779" s="15"/>
      <c r="G779" s="15"/>
      <c r="H779" s="15"/>
    </row>
    <row r="780" spans="1:8" ht="12.75">
      <c r="A780" s="35"/>
      <c r="B780" s="15"/>
      <c r="C780" s="15"/>
      <c r="D780" s="15"/>
      <c r="E780" s="15"/>
      <c r="F780" s="15"/>
      <c r="G780" s="15"/>
      <c r="H780" s="15"/>
    </row>
    <row r="781" spans="1:8" ht="12.75">
      <c r="A781" s="35"/>
      <c r="B781" s="15"/>
      <c r="C781" s="15"/>
      <c r="D781" s="15"/>
      <c r="E781" s="15"/>
      <c r="F781" s="15"/>
      <c r="G781" s="15"/>
      <c r="H781" s="15"/>
    </row>
    <row r="782" spans="1:8" ht="12.75">
      <c r="A782" s="35"/>
      <c r="B782" s="15"/>
      <c r="C782" s="15"/>
      <c r="D782" s="15"/>
      <c r="E782" s="15"/>
      <c r="F782" s="15"/>
      <c r="G782" s="15"/>
      <c r="H782" s="15"/>
    </row>
    <row r="783" spans="1:8" ht="12.75">
      <c r="A783" s="35"/>
      <c r="B783" s="15"/>
      <c r="C783" s="15"/>
      <c r="D783" s="15"/>
      <c r="E783" s="15"/>
      <c r="F783" s="15"/>
      <c r="G783" s="15"/>
      <c r="H783" s="15"/>
    </row>
    <row r="784" spans="1:8" ht="12.75">
      <c r="A784" s="35"/>
      <c r="B784" s="15"/>
      <c r="C784" s="15"/>
      <c r="D784" s="15"/>
      <c r="E784" s="15"/>
      <c r="F784" s="15"/>
      <c r="G784" s="15"/>
      <c r="H784" s="15"/>
    </row>
    <row r="785" spans="1:8" ht="12.75">
      <c r="A785" s="35"/>
      <c r="B785" s="15"/>
      <c r="C785" s="15"/>
      <c r="D785" s="15"/>
      <c r="E785" s="15"/>
      <c r="F785" s="15"/>
      <c r="G785" s="15"/>
      <c r="H785" s="15"/>
    </row>
    <row r="786" spans="1:8" ht="12.75">
      <c r="A786" s="35"/>
      <c r="B786" s="15"/>
      <c r="C786" s="15"/>
      <c r="D786" s="15"/>
      <c r="E786" s="15"/>
      <c r="F786" s="15"/>
      <c r="G786" s="15"/>
      <c r="H786" s="15"/>
    </row>
    <row r="787" spans="1:8" ht="12.75">
      <c r="A787" s="35"/>
      <c r="B787" s="15"/>
      <c r="C787" s="15"/>
      <c r="D787" s="15"/>
      <c r="E787" s="15"/>
      <c r="F787" s="15"/>
      <c r="G787" s="15"/>
      <c r="H787" s="15"/>
    </row>
    <row r="788" spans="1:8" ht="12.75">
      <c r="A788" s="35"/>
      <c r="B788" s="15"/>
      <c r="C788" s="15"/>
      <c r="D788" s="15"/>
      <c r="E788" s="15"/>
      <c r="F788" s="15"/>
      <c r="G788" s="15"/>
      <c r="H788" s="15"/>
    </row>
    <row r="789" spans="1:8" ht="12.75">
      <c r="A789" s="35"/>
      <c r="B789" s="15"/>
      <c r="C789" s="15"/>
      <c r="D789" s="15"/>
      <c r="E789" s="15"/>
      <c r="F789" s="15"/>
      <c r="G789" s="15"/>
      <c r="H789" s="15"/>
    </row>
    <row r="790" spans="1:8" ht="12.75">
      <c r="A790" s="35"/>
      <c r="B790" s="15"/>
      <c r="C790" s="15"/>
      <c r="D790" s="15"/>
      <c r="E790" s="15"/>
      <c r="F790" s="15"/>
      <c r="G790" s="15"/>
      <c r="H790" s="15"/>
    </row>
    <row r="791" spans="1:8" ht="12.75">
      <c r="A791" s="35"/>
      <c r="B791" s="15"/>
      <c r="C791" s="15"/>
      <c r="D791" s="15"/>
      <c r="E791" s="15"/>
      <c r="F791" s="15"/>
      <c r="G791" s="15"/>
      <c r="H791" s="15"/>
    </row>
    <row r="792" spans="1:8" ht="12.75">
      <c r="A792" s="35"/>
      <c r="B792" s="15"/>
      <c r="C792" s="15"/>
      <c r="D792" s="15"/>
      <c r="E792" s="15"/>
      <c r="F792" s="15"/>
      <c r="G792" s="15"/>
      <c r="H792" s="15"/>
    </row>
    <row r="793" spans="1:8" ht="12.75">
      <c r="A793" s="35"/>
      <c r="B793" s="15"/>
      <c r="C793" s="15"/>
      <c r="D793" s="15"/>
      <c r="E793" s="15"/>
      <c r="F793" s="15"/>
      <c r="G793" s="15"/>
      <c r="H793" s="15"/>
    </row>
    <row r="794" spans="1:8" ht="12.75">
      <c r="A794" s="35"/>
      <c r="B794" s="15"/>
      <c r="C794" s="15"/>
      <c r="D794" s="15"/>
      <c r="E794" s="15"/>
      <c r="F794" s="15"/>
      <c r="G794" s="15"/>
      <c r="H794" s="15"/>
    </row>
    <row r="795" spans="1:8" ht="12.75">
      <c r="A795" s="35"/>
      <c r="B795" s="15"/>
      <c r="C795" s="15"/>
      <c r="D795" s="15"/>
      <c r="E795" s="15"/>
      <c r="F795" s="15"/>
      <c r="G795" s="15"/>
      <c r="H795" s="15"/>
    </row>
    <row r="796" spans="1:8" ht="12.75">
      <c r="A796" s="35"/>
      <c r="B796" s="15"/>
      <c r="C796" s="15"/>
      <c r="D796" s="15"/>
      <c r="E796" s="15"/>
      <c r="F796" s="15"/>
      <c r="G796" s="15"/>
      <c r="H796" s="15"/>
    </row>
    <row r="797" spans="1:8" ht="12.75">
      <c r="A797" s="35"/>
      <c r="B797" s="15"/>
      <c r="C797" s="15"/>
      <c r="D797" s="15"/>
      <c r="E797" s="15"/>
      <c r="F797" s="15"/>
      <c r="G797" s="15"/>
      <c r="H797" s="15"/>
    </row>
    <row r="798" spans="1:8" ht="12.75">
      <c r="A798" s="35"/>
      <c r="B798" s="15"/>
      <c r="C798" s="15"/>
      <c r="D798" s="15"/>
      <c r="E798" s="15"/>
      <c r="F798" s="15"/>
      <c r="G798" s="15"/>
      <c r="H798" s="15"/>
    </row>
    <row r="799" spans="1:8" ht="12.75">
      <c r="A799" s="35"/>
      <c r="B799" s="15"/>
      <c r="C799" s="15"/>
      <c r="D799" s="15"/>
      <c r="E799" s="15"/>
      <c r="F799" s="15"/>
      <c r="G799" s="15"/>
      <c r="H799" s="15"/>
    </row>
    <row r="800" spans="1:8" ht="12.75">
      <c r="A800" s="35"/>
      <c r="B800" s="15"/>
      <c r="C800" s="15"/>
      <c r="D800" s="15"/>
      <c r="E800" s="15"/>
      <c r="F800" s="15"/>
      <c r="G800" s="15"/>
      <c r="H800" s="15"/>
    </row>
    <row r="801" spans="1:8" ht="12.75">
      <c r="A801" s="35"/>
      <c r="B801" s="15"/>
      <c r="C801" s="15"/>
      <c r="D801" s="15"/>
      <c r="E801" s="15"/>
      <c r="F801" s="15"/>
      <c r="G801" s="15"/>
      <c r="H801" s="15"/>
    </row>
    <row r="802" spans="1:8" ht="12.75">
      <c r="A802" s="35"/>
      <c r="B802" s="15"/>
      <c r="C802" s="15"/>
      <c r="D802" s="15"/>
      <c r="E802" s="15"/>
      <c r="F802" s="15"/>
      <c r="G802" s="15"/>
      <c r="H802" s="15"/>
    </row>
    <row r="803" spans="1:8" ht="12.75">
      <c r="A803" s="35"/>
      <c r="B803" s="15"/>
      <c r="C803" s="15"/>
      <c r="D803" s="15"/>
      <c r="E803" s="15"/>
      <c r="F803" s="15"/>
      <c r="G803" s="15"/>
      <c r="H803" s="15"/>
    </row>
    <row r="804" spans="1:8" ht="12.75">
      <c r="A804" s="35"/>
      <c r="B804" s="15"/>
      <c r="C804" s="15"/>
      <c r="D804" s="15"/>
      <c r="E804" s="15"/>
      <c r="F804" s="15"/>
      <c r="G804" s="15"/>
      <c r="H804" s="15"/>
    </row>
    <row r="805" spans="1:8" ht="12.75">
      <c r="A805" s="35"/>
      <c r="B805" s="15"/>
      <c r="C805" s="15"/>
      <c r="D805" s="15"/>
      <c r="E805" s="15"/>
      <c r="F805" s="15"/>
      <c r="G805" s="15"/>
      <c r="H805" s="15"/>
    </row>
    <row r="806" spans="1:8" ht="12.75">
      <c r="A806" s="35"/>
      <c r="B806" s="15"/>
      <c r="C806" s="15"/>
      <c r="D806" s="15"/>
      <c r="E806" s="15"/>
      <c r="F806" s="15"/>
      <c r="G806" s="15"/>
      <c r="H806" s="15"/>
    </row>
    <row r="807" spans="1:8" ht="12.75">
      <c r="A807" s="35"/>
      <c r="B807" s="15"/>
      <c r="C807" s="15"/>
      <c r="D807" s="15"/>
      <c r="E807" s="15"/>
      <c r="F807" s="15"/>
      <c r="G807" s="15"/>
      <c r="H807" s="15"/>
    </row>
    <row r="808" spans="1:8" ht="12.75">
      <c r="A808" s="35"/>
      <c r="B808" s="15"/>
      <c r="C808" s="15"/>
      <c r="D808" s="15"/>
      <c r="E808" s="15"/>
      <c r="F808" s="15"/>
      <c r="G808" s="15"/>
      <c r="H808" s="15"/>
    </row>
    <row r="809" spans="1:8" ht="12.75">
      <c r="A809" s="35"/>
      <c r="B809" s="15"/>
      <c r="C809" s="15"/>
      <c r="D809" s="15"/>
      <c r="E809" s="15"/>
      <c r="F809" s="15"/>
      <c r="G809" s="15"/>
      <c r="H809" s="15"/>
    </row>
    <row r="810" spans="1:8" ht="12.75">
      <c r="A810" s="35"/>
      <c r="B810" s="15"/>
      <c r="C810" s="15"/>
      <c r="D810" s="15"/>
      <c r="E810" s="15"/>
      <c r="F810" s="15"/>
      <c r="G810" s="15"/>
      <c r="H810" s="15"/>
    </row>
    <row r="811" spans="1:8" ht="12.75">
      <c r="A811" s="35"/>
      <c r="B811" s="15"/>
      <c r="C811" s="15"/>
      <c r="D811" s="15"/>
      <c r="E811" s="15"/>
      <c r="F811" s="15"/>
      <c r="G811" s="15"/>
      <c r="H811" s="15"/>
    </row>
    <row r="812" spans="1:8" ht="12.75">
      <c r="A812" s="35"/>
      <c r="B812" s="15"/>
      <c r="C812" s="15"/>
      <c r="D812" s="15"/>
      <c r="E812" s="15"/>
      <c r="F812" s="15"/>
      <c r="G812" s="15"/>
      <c r="H812" s="15"/>
    </row>
    <row r="813" spans="1:8" ht="12.75">
      <c r="A813" s="35"/>
      <c r="B813" s="15"/>
      <c r="C813" s="15"/>
      <c r="D813" s="15"/>
      <c r="E813" s="15"/>
      <c r="F813" s="15"/>
      <c r="G813" s="15"/>
      <c r="H813" s="15"/>
    </row>
    <row r="814" spans="1:8" ht="12.75">
      <c r="A814" s="35"/>
      <c r="B814" s="15"/>
      <c r="C814" s="15"/>
      <c r="D814" s="15"/>
      <c r="E814" s="15"/>
      <c r="F814" s="15"/>
      <c r="G814" s="15"/>
      <c r="H814" s="15"/>
    </row>
    <row r="815" spans="1:8" ht="12.75">
      <c r="A815" s="35"/>
      <c r="B815" s="15"/>
      <c r="C815" s="15"/>
      <c r="D815" s="15"/>
      <c r="E815" s="15"/>
      <c r="F815" s="15"/>
      <c r="G815" s="15"/>
      <c r="H815" s="15"/>
    </row>
    <row r="816" spans="1:8" ht="12.75">
      <c r="A816" s="35"/>
      <c r="B816" s="15"/>
      <c r="C816" s="15"/>
      <c r="D816" s="15"/>
      <c r="E816" s="15"/>
      <c r="F816" s="15"/>
      <c r="G816" s="15"/>
      <c r="H816" s="15"/>
    </row>
    <row r="817" spans="1:8" ht="12.75">
      <c r="A817" s="35"/>
      <c r="B817" s="15"/>
      <c r="C817" s="15"/>
      <c r="D817" s="15"/>
      <c r="E817" s="15"/>
      <c r="F817" s="15"/>
      <c r="G817" s="15"/>
      <c r="H817" s="15"/>
    </row>
    <row r="818" spans="1:8" ht="12.75">
      <c r="A818" s="35"/>
      <c r="B818" s="15"/>
      <c r="C818" s="15"/>
      <c r="D818" s="15"/>
      <c r="E818" s="15"/>
      <c r="F818" s="15"/>
      <c r="G818" s="15"/>
      <c r="H818" s="15"/>
    </row>
    <row r="819" spans="1:8" ht="12.75">
      <c r="A819" s="35"/>
      <c r="B819" s="15"/>
      <c r="C819" s="15"/>
      <c r="D819" s="15"/>
      <c r="E819" s="15"/>
      <c r="F819" s="15"/>
      <c r="G819" s="15"/>
      <c r="H819" s="15"/>
    </row>
    <row r="820" spans="1:8" ht="12.75">
      <c r="A820" s="35"/>
      <c r="B820" s="15"/>
      <c r="C820" s="15"/>
      <c r="D820" s="15"/>
      <c r="E820" s="15"/>
      <c r="F820" s="15"/>
      <c r="G820" s="15"/>
      <c r="H820" s="15"/>
    </row>
    <row r="821" spans="1:8" ht="12.75">
      <c r="A821" s="35"/>
      <c r="B821" s="15"/>
      <c r="C821" s="15"/>
      <c r="D821" s="15"/>
      <c r="E821" s="15"/>
      <c r="F821" s="15"/>
      <c r="G821" s="15"/>
      <c r="H821" s="15"/>
    </row>
    <row r="822" spans="1:8" ht="12.75">
      <c r="A822" s="35"/>
      <c r="B822" s="15"/>
      <c r="C822" s="15"/>
      <c r="D822" s="15"/>
      <c r="E822" s="15"/>
      <c r="F822" s="15"/>
      <c r="G822" s="15"/>
      <c r="H822" s="15"/>
    </row>
    <row r="823" spans="1:8" ht="12.75">
      <c r="A823" s="35"/>
      <c r="B823" s="15"/>
      <c r="C823" s="15"/>
      <c r="D823" s="15"/>
      <c r="E823" s="15"/>
      <c r="F823" s="15"/>
      <c r="G823" s="15"/>
      <c r="H823" s="15"/>
    </row>
    <row r="824" spans="1:8" ht="12.75">
      <c r="A824" s="35"/>
      <c r="B824" s="15"/>
      <c r="C824" s="15"/>
      <c r="D824" s="15"/>
      <c r="E824" s="15"/>
      <c r="F824" s="15"/>
      <c r="G824" s="15"/>
      <c r="H824" s="15"/>
    </row>
    <row r="825" spans="1:8" ht="12.75">
      <c r="A825" s="35"/>
      <c r="B825" s="15"/>
      <c r="C825" s="15"/>
      <c r="D825" s="15"/>
      <c r="E825" s="15"/>
      <c r="F825" s="15"/>
      <c r="G825" s="15"/>
      <c r="H825" s="15"/>
    </row>
    <row r="826" spans="1:8" ht="12.75">
      <c r="A826" s="35"/>
      <c r="B826" s="15"/>
      <c r="C826" s="15"/>
      <c r="D826" s="15"/>
      <c r="E826" s="15"/>
      <c r="F826" s="15"/>
      <c r="G826" s="15"/>
      <c r="H826" s="15"/>
    </row>
    <row r="827" spans="1:8" ht="12.75">
      <c r="A827" s="35"/>
      <c r="B827" s="15"/>
      <c r="C827" s="15"/>
      <c r="D827" s="15"/>
      <c r="E827" s="15"/>
      <c r="F827" s="15"/>
      <c r="G827" s="15"/>
      <c r="H827" s="15"/>
    </row>
    <row r="828" spans="1:8" ht="12.75">
      <c r="A828" s="35"/>
      <c r="B828" s="15"/>
      <c r="C828" s="15"/>
      <c r="D828" s="15"/>
      <c r="E828" s="15"/>
      <c r="F828" s="15"/>
      <c r="G828" s="15"/>
      <c r="H828" s="15"/>
    </row>
    <row r="829" spans="1:8" ht="12.75">
      <c r="A829" s="35"/>
      <c r="B829" s="15"/>
      <c r="C829" s="15"/>
      <c r="D829" s="15"/>
      <c r="E829" s="15"/>
      <c r="F829" s="15"/>
      <c r="G829" s="15"/>
      <c r="H829" s="15"/>
    </row>
    <row r="830" spans="1:8" ht="12.75">
      <c r="A830" s="35"/>
      <c r="B830" s="15"/>
      <c r="C830" s="15"/>
      <c r="D830" s="15"/>
      <c r="E830" s="15"/>
      <c r="F830" s="15"/>
      <c r="G830" s="15"/>
      <c r="H830" s="15"/>
    </row>
    <row r="831" spans="1:8" ht="12.75">
      <c r="A831" s="35"/>
      <c r="B831" s="15"/>
      <c r="C831" s="15"/>
      <c r="D831" s="15"/>
      <c r="E831" s="15"/>
      <c r="F831" s="15"/>
      <c r="G831" s="15"/>
      <c r="H831" s="15"/>
    </row>
    <row r="832" spans="1:8" ht="12.75">
      <c r="A832" s="35"/>
      <c r="B832" s="15"/>
      <c r="C832" s="15"/>
      <c r="D832" s="15"/>
      <c r="E832" s="15"/>
      <c r="F832" s="15"/>
      <c r="G832" s="15"/>
      <c r="H832" s="15"/>
    </row>
    <row r="833" spans="1:8" ht="12.75">
      <c r="A833" s="35"/>
      <c r="B833" s="15"/>
      <c r="C833" s="15"/>
      <c r="D833" s="15"/>
      <c r="E833" s="15"/>
      <c r="F833" s="15"/>
      <c r="G833" s="15"/>
      <c r="H833" s="15"/>
    </row>
    <row r="834" spans="1:8" ht="12.75">
      <c r="A834" s="35"/>
      <c r="B834" s="15"/>
      <c r="C834" s="15"/>
      <c r="D834" s="15"/>
      <c r="E834" s="15"/>
      <c r="F834" s="15"/>
      <c r="G834" s="15"/>
      <c r="H834" s="15"/>
    </row>
    <row r="835" spans="1:8" ht="12.75">
      <c r="A835" s="35"/>
      <c r="B835" s="15"/>
      <c r="C835" s="15"/>
      <c r="D835" s="15"/>
      <c r="E835" s="15"/>
      <c r="F835" s="15"/>
      <c r="G835" s="15"/>
      <c r="H835" s="15"/>
    </row>
    <row r="836" spans="1:8" ht="12.75">
      <c r="A836" s="35"/>
      <c r="B836" s="15"/>
      <c r="C836" s="15"/>
      <c r="D836" s="15"/>
      <c r="E836" s="15"/>
      <c r="F836" s="15"/>
      <c r="G836" s="15"/>
      <c r="H836" s="15"/>
    </row>
    <row r="837" spans="1:8" ht="12.75">
      <c r="A837" s="35"/>
      <c r="B837" s="15"/>
      <c r="C837" s="15"/>
      <c r="D837" s="15"/>
      <c r="E837" s="15"/>
      <c r="F837" s="15"/>
      <c r="G837" s="15"/>
      <c r="H837" s="15"/>
    </row>
    <row r="838" spans="1:8" ht="12.75">
      <c r="A838" s="35"/>
      <c r="B838" s="15"/>
      <c r="C838" s="15"/>
      <c r="D838" s="15"/>
      <c r="E838" s="15"/>
      <c r="F838" s="15"/>
      <c r="G838" s="15"/>
      <c r="H838" s="15"/>
    </row>
    <row r="839" spans="1:8" ht="12.75">
      <c r="A839" s="35"/>
      <c r="B839" s="15"/>
      <c r="C839" s="15"/>
      <c r="D839" s="15"/>
      <c r="E839" s="15"/>
      <c r="F839" s="15"/>
      <c r="G839" s="15"/>
      <c r="H839" s="15"/>
    </row>
    <row r="840" spans="1:8" ht="12.75">
      <c r="A840" s="35"/>
      <c r="B840" s="15"/>
      <c r="C840" s="15"/>
      <c r="D840" s="15"/>
      <c r="E840" s="15"/>
      <c r="F840" s="15"/>
      <c r="G840" s="15"/>
      <c r="H840" s="15"/>
    </row>
    <row r="841" spans="1:8" ht="12.75">
      <c r="A841" s="35"/>
      <c r="B841" s="15"/>
      <c r="C841" s="15"/>
      <c r="D841" s="15"/>
      <c r="E841" s="15"/>
      <c r="F841" s="15"/>
      <c r="G841" s="15"/>
      <c r="H841" s="15"/>
    </row>
    <row r="842" spans="1:8" ht="12.75">
      <c r="A842" s="35"/>
      <c r="B842" s="15"/>
      <c r="C842" s="15"/>
      <c r="D842" s="15"/>
      <c r="E842" s="15"/>
      <c r="F842" s="15"/>
      <c r="G842" s="15"/>
      <c r="H842" s="15"/>
    </row>
    <row r="843" spans="1:8" ht="12.75">
      <c r="A843" s="35"/>
      <c r="B843" s="15"/>
      <c r="C843" s="15"/>
      <c r="D843" s="15"/>
      <c r="E843" s="15"/>
      <c r="F843" s="15"/>
      <c r="G843" s="15"/>
      <c r="H843" s="15"/>
    </row>
    <row r="844" spans="1:8" ht="12.75">
      <c r="A844" s="35"/>
      <c r="B844" s="15"/>
      <c r="C844" s="15"/>
      <c r="D844" s="15"/>
      <c r="E844" s="15"/>
      <c r="F844" s="15"/>
      <c r="G844" s="15"/>
      <c r="H844" s="15"/>
    </row>
    <row r="845" spans="1:8" ht="12.75">
      <c r="A845" s="35"/>
      <c r="B845" s="15"/>
      <c r="C845" s="15"/>
      <c r="D845" s="15"/>
      <c r="E845" s="15"/>
      <c r="F845" s="15"/>
      <c r="G845" s="15"/>
      <c r="H845" s="15"/>
    </row>
    <row r="846" spans="1:8" ht="12.75">
      <c r="A846" s="35"/>
      <c r="B846" s="15"/>
      <c r="C846" s="15"/>
      <c r="D846" s="15"/>
      <c r="E846" s="15"/>
      <c r="F846" s="15"/>
      <c r="G846" s="15"/>
      <c r="H846" s="15"/>
    </row>
    <row r="847" spans="1:8" ht="12.75">
      <c r="A847" s="35"/>
      <c r="B847" s="15"/>
      <c r="C847" s="15"/>
      <c r="D847" s="15"/>
      <c r="E847" s="15"/>
      <c r="F847" s="15"/>
      <c r="G847" s="15"/>
      <c r="H847" s="15"/>
    </row>
    <row r="848" spans="1:8" ht="12.75">
      <c r="A848" s="35"/>
      <c r="B848" s="15"/>
      <c r="C848" s="15"/>
      <c r="D848" s="15"/>
      <c r="E848" s="15"/>
      <c r="F848" s="15"/>
      <c r="G848" s="15"/>
      <c r="H848" s="15"/>
    </row>
    <row r="849" spans="1:8" ht="12.75">
      <c r="A849" s="35"/>
      <c r="B849" s="15"/>
      <c r="C849" s="15"/>
      <c r="D849" s="15"/>
      <c r="E849" s="15"/>
      <c r="F849" s="15"/>
      <c r="G849" s="15"/>
      <c r="H849" s="15"/>
    </row>
    <row r="850" spans="1:8" ht="12.75">
      <c r="A850" s="35"/>
      <c r="B850" s="15"/>
      <c r="C850" s="15"/>
      <c r="D850" s="15"/>
      <c r="E850" s="15"/>
      <c r="F850" s="15"/>
      <c r="G850" s="15"/>
      <c r="H850" s="15"/>
    </row>
    <row r="851" spans="1:8" ht="12.75">
      <c r="A851" s="35"/>
      <c r="B851" s="15"/>
      <c r="C851" s="15"/>
      <c r="D851" s="15"/>
      <c r="E851" s="15"/>
      <c r="F851" s="15"/>
      <c r="G851" s="15"/>
      <c r="H851" s="15"/>
    </row>
    <row r="852" spans="1:8" ht="12.75">
      <c r="A852" s="35"/>
      <c r="B852" s="15"/>
      <c r="C852" s="15"/>
      <c r="D852" s="15"/>
      <c r="E852" s="15"/>
      <c r="F852" s="15"/>
      <c r="G852" s="15"/>
      <c r="H852" s="15"/>
    </row>
    <row r="853" spans="1:8" ht="12.75">
      <c r="A853" s="35"/>
      <c r="B853" s="15"/>
      <c r="C853" s="15"/>
      <c r="D853" s="15"/>
      <c r="E853" s="15"/>
      <c r="F853" s="15"/>
      <c r="G853" s="15"/>
      <c r="H853" s="15"/>
    </row>
    <row r="854" spans="1:8" ht="12.75">
      <c r="A854" s="35"/>
      <c r="B854" s="15"/>
      <c r="C854" s="15"/>
      <c r="D854" s="15"/>
      <c r="E854" s="15"/>
      <c r="F854" s="15"/>
      <c r="G854" s="15"/>
      <c r="H854" s="15"/>
    </row>
    <row r="855" spans="1:8" ht="12.75">
      <c r="A855" s="35"/>
      <c r="B855" s="15"/>
      <c r="C855" s="15"/>
      <c r="D855" s="15"/>
      <c r="E855" s="15"/>
      <c r="F855" s="15"/>
      <c r="G855" s="15"/>
      <c r="H855" s="15"/>
    </row>
    <row r="856" spans="1:8" ht="12.75">
      <c r="A856" s="35"/>
      <c r="B856" s="15"/>
      <c r="C856" s="15"/>
      <c r="D856" s="15"/>
      <c r="E856" s="15"/>
      <c r="F856" s="15"/>
      <c r="G856" s="15"/>
      <c r="H856" s="15"/>
    </row>
    <row r="857" spans="1:8" ht="12.75">
      <c r="A857" s="35"/>
      <c r="B857" s="15"/>
      <c r="C857" s="15"/>
      <c r="D857" s="15"/>
      <c r="E857" s="15"/>
      <c r="F857" s="15"/>
      <c r="G857" s="15"/>
      <c r="H857" s="15"/>
    </row>
    <row r="858" spans="1:8" ht="12.75">
      <c r="A858" s="35"/>
      <c r="B858" s="15"/>
      <c r="C858" s="15"/>
      <c r="D858" s="15"/>
      <c r="E858" s="15"/>
      <c r="F858" s="15"/>
      <c r="G858" s="15"/>
      <c r="H858" s="15"/>
    </row>
    <row r="859" spans="1:8" ht="12.75">
      <c r="A859" s="35"/>
      <c r="B859" s="15"/>
      <c r="C859" s="15"/>
      <c r="D859" s="15"/>
      <c r="E859" s="15"/>
      <c r="F859" s="15"/>
      <c r="G859" s="15"/>
      <c r="H859" s="15"/>
    </row>
    <row r="860" spans="1:8" ht="12.75">
      <c r="A860" s="35"/>
      <c r="B860" s="15"/>
      <c r="C860" s="15"/>
      <c r="D860" s="15"/>
      <c r="E860" s="15"/>
      <c r="F860" s="15"/>
      <c r="G860" s="15"/>
      <c r="H860" s="15"/>
    </row>
    <row r="861" spans="1:8" ht="12.75">
      <c r="A861" s="35"/>
      <c r="B861" s="15"/>
      <c r="C861" s="15"/>
      <c r="D861" s="15"/>
      <c r="E861" s="15"/>
      <c r="F861" s="15"/>
      <c r="G861" s="15"/>
      <c r="H861" s="15"/>
    </row>
    <row r="862" spans="1:8" ht="12.75">
      <c r="A862" s="35"/>
      <c r="B862" s="15"/>
      <c r="C862" s="15"/>
      <c r="D862" s="15"/>
      <c r="E862" s="15"/>
      <c r="F862" s="15"/>
      <c r="G862" s="15"/>
      <c r="H862" s="15"/>
    </row>
    <row r="863" spans="1:8" ht="12.75">
      <c r="A863" s="35"/>
      <c r="B863" s="15"/>
      <c r="C863" s="15"/>
      <c r="D863" s="15"/>
      <c r="E863" s="15"/>
      <c r="F863" s="15"/>
      <c r="G863" s="15"/>
      <c r="H863" s="15"/>
    </row>
    <row r="864" spans="1:8" ht="12.75">
      <c r="A864" s="35"/>
      <c r="B864" s="15"/>
      <c r="C864" s="15"/>
      <c r="D864" s="15"/>
      <c r="E864" s="15"/>
      <c r="F864" s="15"/>
      <c r="G864" s="15"/>
      <c r="H864" s="15"/>
    </row>
    <row r="865" spans="1:8" ht="12.75">
      <c r="A865" s="35"/>
      <c r="B865" s="15"/>
      <c r="C865" s="15"/>
      <c r="D865" s="15"/>
      <c r="E865" s="15"/>
      <c r="F865" s="15"/>
      <c r="G865" s="15"/>
      <c r="H865" s="15"/>
    </row>
    <row r="866" spans="1:8" ht="12.75">
      <c r="A866" s="35"/>
      <c r="B866" s="15"/>
      <c r="C866" s="15"/>
      <c r="D866" s="15"/>
      <c r="E866" s="15"/>
      <c r="F866" s="15"/>
      <c r="G866" s="15"/>
      <c r="H866" s="15"/>
    </row>
    <row r="867" spans="1:8" ht="12.75">
      <c r="A867" s="35"/>
      <c r="B867" s="15"/>
      <c r="C867" s="15"/>
      <c r="D867" s="15"/>
      <c r="E867" s="15"/>
      <c r="F867" s="15"/>
      <c r="G867" s="15"/>
      <c r="H867" s="15"/>
    </row>
    <row r="868" spans="1:8" ht="12.75">
      <c r="A868" s="35"/>
      <c r="B868" s="15"/>
      <c r="C868" s="15"/>
      <c r="D868" s="15"/>
      <c r="E868" s="15"/>
      <c r="F868" s="15"/>
      <c r="G868" s="15"/>
      <c r="H868" s="15"/>
    </row>
    <row r="869" spans="1:8" ht="12.75">
      <c r="A869" s="35"/>
      <c r="B869" s="15"/>
      <c r="C869" s="15"/>
      <c r="D869" s="15"/>
      <c r="E869" s="15"/>
      <c r="F869" s="15"/>
      <c r="G869" s="15"/>
      <c r="H869" s="15"/>
    </row>
    <row r="870" spans="1:8" ht="12.75">
      <c r="A870" s="35"/>
      <c r="B870" s="15"/>
      <c r="C870" s="15"/>
      <c r="D870" s="15"/>
      <c r="E870" s="15"/>
      <c r="F870" s="15"/>
      <c r="G870" s="15"/>
      <c r="H870" s="15"/>
    </row>
    <row r="871" spans="1:8" ht="12.75">
      <c r="A871" s="35"/>
      <c r="B871" s="15"/>
      <c r="C871" s="15"/>
      <c r="D871" s="15"/>
      <c r="E871" s="15"/>
      <c r="F871" s="15"/>
      <c r="G871" s="15"/>
      <c r="H871" s="15"/>
    </row>
    <row r="872" spans="1:8" ht="12.75">
      <c r="A872" s="35"/>
      <c r="B872" s="15"/>
      <c r="C872" s="15"/>
      <c r="D872" s="15"/>
      <c r="E872" s="15"/>
      <c r="F872" s="15"/>
      <c r="G872" s="15"/>
      <c r="H872" s="15"/>
    </row>
    <row r="873" spans="1:8" ht="12.75">
      <c r="A873" s="35"/>
      <c r="B873" s="15"/>
      <c r="C873" s="15"/>
      <c r="D873" s="15"/>
      <c r="E873" s="15"/>
      <c r="F873" s="15"/>
      <c r="G873" s="15"/>
      <c r="H873" s="15"/>
    </row>
    <row r="874" spans="1:8" ht="12.75">
      <c r="A874" s="35"/>
      <c r="B874" s="15"/>
      <c r="C874" s="15"/>
      <c r="D874" s="15"/>
      <c r="E874" s="15"/>
      <c r="F874" s="15"/>
      <c r="G874" s="15"/>
      <c r="H874" s="15"/>
    </row>
    <row r="875" spans="1:8" ht="12.75">
      <c r="A875" s="35"/>
      <c r="B875" s="15"/>
      <c r="C875" s="15"/>
      <c r="D875" s="15"/>
      <c r="E875" s="15"/>
      <c r="F875" s="15"/>
      <c r="G875" s="15"/>
      <c r="H875" s="15"/>
    </row>
    <row r="876" spans="1:8" ht="12.75">
      <c r="A876" s="35"/>
      <c r="B876" s="15"/>
      <c r="C876" s="15"/>
      <c r="D876" s="15"/>
      <c r="E876" s="15"/>
      <c r="F876" s="15"/>
      <c r="G876" s="15"/>
      <c r="H876" s="15"/>
    </row>
    <row r="877" spans="1:8" ht="12.75">
      <c r="A877" s="35"/>
      <c r="B877" s="15"/>
      <c r="C877" s="15"/>
      <c r="D877" s="15"/>
      <c r="E877" s="15"/>
      <c r="F877" s="15"/>
      <c r="G877" s="15"/>
      <c r="H877" s="15"/>
    </row>
    <row r="878" spans="1:8" ht="12.75">
      <c r="A878" s="35"/>
      <c r="B878" s="15"/>
      <c r="C878" s="15"/>
      <c r="D878" s="15"/>
      <c r="E878" s="15"/>
      <c r="F878" s="15"/>
      <c r="G878" s="15"/>
      <c r="H878" s="15"/>
    </row>
    <row r="879" spans="1:8" ht="12.75">
      <c r="A879" s="35"/>
      <c r="B879" s="15"/>
      <c r="C879" s="15"/>
      <c r="D879" s="15"/>
      <c r="E879" s="15"/>
      <c r="F879" s="15"/>
      <c r="G879" s="15"/>
      <c r="H879" s="15"/>
    </row>
    <row r="880" spans="1:8" ht="12.75">
      <c r="A880" s="35"/>
      <c r="B880" s="15"/>
      <c r="C880" s="15"/>
      <c r="D880" s="15"/>
      <c r="E880" s="15"/>
      <c r="F880" s="15"/>
      <c r="G880" s="15"/>
      <c r="H880" s="15"/>
    </row>
    <row r="881" spans="1:8" ht="12.75">
      <c r="A881" s="35"/>
      <c r="B881" s="15"/>
      <c r="C881" s="15"/>
      <c r="D881" s="15"/>
      <c r="E881" s="15"/>
      <c r="F881" s="15"/>
      <c r="G881" s="15"/>
      <c r="H881" s="15"/>
    </row>
    <row r="882" spans="1:8" ht="12.75">
      <c r="A882" s="35"/>
      <c r="B882" s="15"/>
      <c r="C882" s="15"/>
      <c r="D882" s="15"/>
      <c r="E882" s="15"/>
      <c r="F882" s="15"/>
      <c r="G882" s="15"/>
      <c r="H882" s="15"/>
    </row>
    <row r="883" spans="1:8" ht="12.75">
      <c r="A883" s="35"/>
      <c r="B883" s="15"/>
      <c r="C883" s="15"/>
      <c r="D883" s="15"/>
      <c r="E883" s="15"/>
      <c r="F883" s="15"/>
      <c r="G883" s="15"/>
      <c r="H883" s="15"/>
    </row>
    <row r="884" spans="1:8" ht="12.75">
      <c r="A884" s="35"/>
      <c r="B884" s="15"/>
      <c r="C884" s="15"/>
      <c r="D884" s="15"/>
      <c r="E884" s="15"/>
      <c r="F884" s="15"/>
      <c r="G884" s="15"/>
      <c r="H884" s="15"/>
    </row>
    <row r="885" spans="1:8" ht="12.75">
      <c r="A885" s="35"/>
      <c r="B885" s="15"/>
      <c r="C885" s="15"/>
      <c r="D885" s="15"/>
      <c r="E885" s="15"/>
      <c r="F885" s="15"/>
      <c r="G885" s="15"/>
      <c r="H885" s="15"/>
    </row>
    <row r="886" spans="1:8" ht="12.75">
      <c r="A886" s="35"/>
      <c r="B886" s="15"/>
      <c r="C886" s="15"/>
      <c r="D886" s="15"/>
      <c r="E886" s="15"/>
      <c r="F886" s="15"/>
      <c r="G886" s="15"/>
      <c r="H886" s="15"/>
    </row>
    <row r="887" spans="1:8" ht="12.75">
      <c r="A887" s="35"/>
      <c r="B887" s="15"/>
      <c r="C887" s="15"/>
      <c r="D887" s="15"/>
      <c r="E887" s="15"/>
      <c r="F887" s="15"/>
      <c r="G887" s="15"/>
      <c r="H887" s="15"/>
    </row>
    <row r="888" spans="1:8" ht="12.75">
      <c r="A888" s="35"/>
      <c r="B888" s="15"/>
      <c r="C888" s="15"/>
      <c r="D888" s="15"/>
      <c r="E888" s="15"/>
      <c r="F888" s="15"/>
      <c r="G888" s="15"/>
      <c r="H888" s="15"/>
    </row>
    <row r="889" spans="1:8" ht="12.75">
      <c r="A889" s="35"/>
      <c r="B889" s="15"/>
      <c r="C889" s="15"/>
      <c r="D889" s="15"/>
      <c r="E889" s="15"/>
      <c r="F889" s="15"/>
      <c r="G889" s="15"/>
      <c r="H889" s="15"/>
    </row>
    <row r="890" spans="1:8" ht="12.75">
      <c r="A890" s="35"/>
      <c r="B890" s="15"/>
      <c r="C890" s="15"/>
      <c r="D890" s="15"/>
      <c r="E890" s="15"/>
      <c r="F890" s="15"/>
      <c r="G890" s="15"/>
      <c r="H890" s="15"/>
    </row>
    <row r="891" spans="1:8" ht="12.75">
      <c r="A891" s="35"/>
      <c r="B891" s="15"/>
      <c r="C891" s="15"/>
      <c r="D891" s="15"/>
      <c r="E891" s="15"/>
      <c r="F891" s="15"/>
      <c r="G891" s="15"/>
      <c r="H891" s="15"/>
    </row>
    <row r="892" spans="1:8" ht="12.75">
      <c r="A892" s="35"/>
      <c r="B892" s="15"/>
      <c r="C892" s="15"/>
      <c r="D892" s="15"/>
      <c r="E892" s="15"/>
      <c r="F892" s="15"/>
      <c r="G892" s="15"/>
      <c r="H892" s="15"/>
    </row>
    <row r="893" spans="1:8" ht="12.75">
      <c r="A893" s="35"/>
      <c r="B893" s="15"/>
      <c r="C893" s="15"/>
      <c r="D893" s="15"/>
      <c r="E893" s="15"/>
      <c r="F893" s="15"/>
      <c r="G893" s="15"/>
      <c r="H893" s="15"/>
    </row>
    <row r="894" spans="1:8" ht="12.75">
      <c r="A894" s="35"/>
      <c r="B894" s="15"/>
      <c r="C894" s="15"/>
      <c r="D894" s="15"/>
      <c r="E894" s="15"/>
      <c r="F894" s="15"/>
      <c r="G894" s="15"/>
      <c r="H894" s="15"/>
    </row>
    <row r="895" spans="1:8" ht="12.75">
      <c r="A895" s="35"/>
      <c r="B895" s="15"/>
      <c r="C895" s="15"/>
      <c r="D895" s="15"/>
      <c r="E895" s="15"/>
      <c r="F895" s="15"/>
      <c r="G895" s="15"/>
      <c r="H895" s="15"/>
    </row>
    <row r="896" spans="1:8" ht="12.75">
      <c r="A896" s="35"/>
      <c r="B896" s="15"/>
      <c r="C896" s="15"/>
      <c r="D896" s="15"/>
      <c r="E896" s="15"/>
      <c r="F896" s="15"/>
      <c r="G896" s="15"/>
      <c r="H896" s="15"/>
    </row>
    <row r="897" spans="1:8" ht="12.75">
      <c r="A897" s="35"/>
      <c r="B897" s="15"/>
      <c r="C897" s="15"/>
      <c r="D897" s="15"/>
      <c r="E897" s="15"/>
      <c r="F897" s="15"/>
      <c r="G897" s="15"/>
      <c r="H897" s="15"/>
    </row>
    <row r="898" spans="1:8" ht="12.75">
      <c r="A898" s="35"/>
      <c r="B898" s="15"/>
      <c r="C898" s="15"/>
      <c r="D898" s="15"/>
      <c r="E898" s="15"/>
      <c r="F898" s="15"/>
      <c r="G898" s="15"/>
      <c r="H898" s="15"/>
    </row>
    <row r="899" spans="1:8" ht="12.75">
      <c r="A899" s="35"/>
      <c r="B899" s="15"/>
      <c r="C899" s="15"/>
      <c r="D899" s="15"/>
      <c r="E899" s="15"/>
      <c r="F899" s="15"/>
      <c r="G899" s="15"/>
      <c r="H899" s="15"/>
    </row>
    <row r="900" spans="1:8" ht="12.75">
      <c r="A900" s="35"/>
      <c r="B900" s="15"/>
      <c r="C900" s="15"/>
      <c r="D900" s="15"/>
      <c r="E900" s="15"/>
      <c r="F900" s="15"/>
      <c r="G900" s="15"/>
      <c r="H900" s="15"/>
    </row>
    <row r="901" spans="1:8" ht="12.75">
      <c r="A901" s="35"/>
      <c r="B901" s="15"/>
      <c r="C901" s="15"/>
      <c r="D901" s="15"/>
      <c r="E901" s="15"/>
      <c r="F901" s="15"/>
      <c r="G901" s="15"/>
      <c r="H901" s="15"/>
    </row>
    <row r="902" spans="1:8" ht="12.75">
      <c r="A902" s="35"/>
      <c r="B902" s="15"/>
      <c r="C902" s="15"/>
      <c r="D902" s="15"/>
      <c r="E902" s="15"/>
      <c r="F902" s="15"/>
      <c r="G902" s="15"/>
      <c r="H902" s="15"/>
    </row>
    <row r="903" spans="1:8" ht="12.75">
      <c r="A903" s="35"/>
      <c r="B903" s="15"/>
      <c r="C903" s="15"/>
      <c r="D903" s="15"/>
      <c r="E903" s="15"/>
      <c r="F903" s="15"/>
      <c r="G903" s="15"/>
      <c r="H903" s="15"/>
    </row>
    <row r="904" spans="1:8" ht="12.75">
      <c r="A904" s="35"/>
      <c r="B904" s="15"/>
      <c r="C904" s="15"/>
      <c r="D904" s="15"/>
      <c r="E904" s="15"/>
      <c r="F904" s="15"/>
      <c r="G904" s="15"/>
      <c r="H904" s="15"/>
    </row>
    <row r="905" spans="1:8" ht="12.75">
      <c r="A905" s="35"/>
      <c r="B905" s="15"/>
      <c r="C905" s="15"/>
      <c r="D905" s="15"/>
      <c r="E905" s="15"/>
      <c r="F905" s="15"/>
      <c r="G905" s="15"/>
      <c r="H905" s="15"/>
    </row>
    <row r="906" spans="1:8" ht="12.75">
      <c r="A906" s="35"/>
      <c r="B906" s="15"/>
      <c r="C906" s="15"/>
      <c r="D906" s="15"/>
      <c r="E906" s="15"/>
      <c r="F906" s="15"/>
      <c r="G906" s="15"/>
      <c r="H906" s="15"/>
    </row>
    <row r="907" spans="1:8" ht="12.75">
      <c r="A907" s="35"/>
      <c r="B907" s="15"/>
      <c r="C907" s="15"/>
      <c r="D907" s="15"/>
      <c r="E907" s="15"/>
      <c r="F907" s="15"/>
      <c r="G907" s="15"/>
      <c r="H907" s="15"/>
    </row>
    <row r="908" spans="1:8" ht="12.75">
      <c r="A908" s="35"/>
      <c r="B908" s="15"/>
      <c r="C908" s="15"/>
      <c r="D908" s="15"/>
      <c r="E908" s="15"/>
      <c r="F908" s="15"/>
      <c r="G908" s="15"/>
      <c r="H908" s="15"/>
    </row>
    <row r="909" spans="1:8" ht="12.75">
      <c r="A909" s="35"/>
      <c r="B909" s="15"/>
      <c r="C909" s="15"/>
      <c r="D909" s="15"/>
      <c r="E909" s="15"/>
      <c r="F909" s="15"/>
      <c r="G909" s="15"/>
      <c r="H909" s="15"/>
    </row>
    <row r="910" spans="1:8" ht="12.75">
      <c r="A910" s="35"/>
      <c r="B910" s="15"/>
      <c r="C910" s="15"/>
      <c r="D910" s="15"/>
      <c r="E910" s="15"/>
      <c r="F910" s="15"/>
      <c r="G910" s="15"/>
      <c r="H910" s="15"/>
    </row>
    <row r="911" spans="1:8" ht="12.75">
      <c r="A911" s="35"/>
      <c r="B911" s="15"/>
      <c r="C911" s="15"/>
      <c r="D911" s="15"/>
      <c r="E911" s="15"/>
      <c r="F911" s="15"/>
      <c r="G911" s="15"/>
      <c r="H911" s="15"/>
    </row>
    <row r="912" spans="1:8" ht="12.75">
      <c r="A912" s="35"/>
      <c r="B912" s="15"/>
      <c r="C912" s="15"/>
      <c r="D912" s="15"/>
      <c r="E912" s="15"/>
      <c r="F912" s="15"/>
      <c r="G912" s="15"/>
      <c r="H912" s="15"/>
    </row>
    <row r="913" spans="1:8" ht="12.75">
      <c r="A913" s="35"/>
      <c r="B913" s="15"/>
      <c r="C913" s="15"/>
      <c r="D913" s="15"/>
      <c r="E913" s="15"/>
      <c r="F913" s="15"/>
      <c r="G913" s="15"/>
      <c r="H913" s="15"/>
    </row>
    <row r="914" spans="1:8" ht="12.75">
      <c r="A914" s="35"/>
      <c r="B914" s="15"/>
      <c r="C914" s="15"/>
      <c r="D914" s="15"/>
      <c r="E914" s="15"/>
      <c r="F914" s="15"/>
      <c r="G914" s="15"/>
      <c r="H914" s="15"/>
    </row>
    <row r="915" spans="1:8" ht="12.75">
      <c r="A915" s="35"/>
      <c r="B915" s="15"/>
      <c r="C915" s="15"/>
      <c r="D915" s="15"/>
      <c r="E915" s="15"/>
      <c r="F915" s="15"/>
      <c r="G915" s="15"/>
      <c r="H915" s="15"/>
    </row>
    <row r="916" spans="1:8" ht="12.75">
      <c r="A916" s="35"/>
      <c r="B916" s="15"/>
      <c r="C916" s="15"/>
      <c r="D916" s="15"/>
      <c r="E916" s="15"/>
      <c r="F916" s="15"/>
      <c r="G916" s="15"/>
      <c r="H916" s="15"/>
    </row>
    <row r="917" spans="1:8" ht="12.75">
      <c r="A917" s="35"/>
      <c r="B917" s="15"/>
      <c r="C917" s="15"/>
      <c r="D917" s="15"/>
      <c r="E917" s="15"/>
      <c r="F917" s="15"/>
      <c r="G917" s="15"/>
      <c r="H917" s="15"/>
    </row>
    <row r="918" spans="1:8" ht="12.75">
      <c r="A918" s="35"/>
      <c r="B918" s="15"/>
      <c r="C918" s="15"/>
      <c r="D918" s="15"/>
      <c r="E918" s="15"/>
      <c r="F918" s="15"/>
      <c r="G918" s="15"/>
      <c r="H918" s="15"/>
    </row>
    <row r="919" spans="1:8" ht="12.75">
      <c r="A919" s="35"/>
      <c r="B919" s="15"/>
      <c r="C919" s="15"/>
      <c r="D919" s="15"/>
      <c r="E919" s="15"/>
      <c r="F919" s="15"/>
      <c r="G919" s="15"/>
      <c r="H919" s="15"/>
    </row>
    <row r="920" spans="1:8" ht="12.75">
      <c r="A920" s="35"/>
      <c r="B920" s="15"/>
      <c r="C920" s="15"/>
      <c r="D920" s="15"/>
      <c r="E920" s="15"/>
      <c r="F920" s="15"/>
      <c r="G920" s="15"/>
      <c r="H920" s="15"/>
    </row>
    <row r="921" spans="1:8" ht="12.75">
      <c r="A921" s="35"/>
      <c r="B921" s="15"/>
      <c r="C921" s="15"/>
      <c r="D921" s="15"/>
      <c r="E921" s="15"/>
      <c r="F921" s="15"/>
      <c r="G921" s="15"/>
      <c r="H921" s="15"/>
    </row>
    <row r="922" spans="1:8" ht="12.75">
      <c r="A922" s="35"/>
      <c r="B922" s="15"/>
      <c r="C922" s="15"/>
      <c r="D922" s="15"/>
      <c r="E922" s="15"/>
      <c r="F922" s="15"/>
      <c r="G922" s="15"/>
      <c r="H922" s="15"/>
    </row>
    <row r="923" spans="1:8" ht="12.75">
      <c r="A923" s="35"/>
      <c r="B923" s="15"/>
      <c r="C923" s="15"/>
      <c r="D923" s="15"/>
      <c r="E923" s="15"/>
      <c r="F923" s="15"/>
      <c r="G923" s="15"/>
      <c r="H923" s="15"/>
    </row>
    <row r="924" spans="1:8" ht="12.75">
      <c r="A924" s="35"/>
      <c r="B924" s="15"/>
      <c r="C924" s="15"/>
      <c r="D924" s="15"/>
      <c r="E924" s="15"/>
      <c r="F924" s="15"/>
      <c r="G924" s="15"/>
      <c r="H924" s="15"/>
    </row>
    <row r="925" spans="1:8" ht="12.75">
      <c r="A925" s="35"/>
      <c r="B925" s="15"/>
      <c r="C925" s="15"/>
      <c r="D925" s="15"/>
      <c r="E925" s="15"/>
      <c r="F925" s="15"/>
      <c r="G925" s="15"/>
      <c r="H925" s="15"/>
    </row>
    <row r="926" spans="1:8" ht="12.75">
      <c r="A926" s="35"/>
      <c r="B926" s="15"/>
      <c r="C926" s="15"/>
      <c r="D926" s="15"/>
      <c r="E926" s="15"/>
      <c r="F926" s="15"/>
      <c r="G926" s="15"/>
      <c r="H926" s="15"/>
    </row>
    <row r="927" spans="1:8" ht="12.75">
      <c r="A927" s="35"/>
      <c r="B927" s="15"/>
      <c r="C927" s="15"/>
      <c r="D927" s="15"/>
      <c r="E927" s="15"/>
      <c r="F927" s="15"/>
      <c r="G927" s="15"/>
      <c r="H927" s="15"/>
    </row>
    <row r="928" spans="1:8" ht="12.75">
      <c r="A928" s="35"/>
      <c r="B928" s="15"/>
      <c r="C928" s="15"/>
      <c r="D928" s="15"/>
      <c r="E928" s="15"/>
      <c r="F928" s="15"/>
      <c r="G928" s="15"/>
      <c r="H928" s="15"/>
    </row>
    <row r="929" spans="1:8" ht="12.75">
      <c r="A929" s="35"/>
      <c r="B929" s="15"/>
      <c r="C929" s="15"/>
      <c r="D929" s="15"/>
      <c r="E929" s="15"/>
      <c r="F929" s="15"/>
      <c r="G929" s="15"/>
      <c r="H929" s="15"/>
    </row>
    <row r="930" spans="1:8" ht="12.75">
      <c r="A930" s="35"/>
      <c r="B930" s="15"/>
      <c r="C930" s="15"/>
      <c r="D930" s="15"/>
      <c r="E930" s="15"/>
      <c r="F930" s="15"/>
      <c r="G930" s="15"/>
      <c r="H930" s="15"/>
    </row>
    <row r="931" spans="1:8" ht="12.75">
      <c r="A931" s="35"/>
      <c r="B931" s="15"/>
      <c r="C931" s="15"/>
      <c r="D931" s="15"/>
      <c r="E931" s="15"/>
      <c r="F931" s="15"/>
      <c r="G931" s="15"/>
      <c r="H931" s="15"/>
    </row>
    <row r="932" spans="1:8" ht="12.75">
      <c r="A932" s="35"/>
      <c r="B932" s="15"/>
      <c r="C932" s="15"/>
      <c r="D932" s="15"/>
      <c r="E932" s="15"/>
      <c r="F932" s="15"/>
      <c r="G932" s="15"/>
      <c r="H932" s="15"/>
    </row>
    <row r="933" spans="1:8" ht="12.75">
      <c r="A933" s="35"/>
      <c r="B933" s="15"/>
      <c r="C933" s="15"/>
      <c r="D933" s="15"/>
      <c r="E933" s="15"/>
      <c r="F933" s="15"/>
      <c r="G933" s="15"/>
      <c r="H933" s="15"/>
    </row>
    <row r="934" spans="1:8" ht="12.75">
      <c r="A934" s="35"/>
      <c r="B934" s="15"/>
      <c r="C934" s="15"/>
      <c r="D934" s="15"/>
      <c r="E934" s="15"/>
      <c r="F934" s="15"/>
      <c r="G934" s="15"/>
      <c r="H934" s="15"/>
    </row>
    <row r="935" spans="1:8" ht="12.75">
      <c r="A935" s="35"/>
      <c r="B935" s="15"/>
      <c r="C935" s="15"/>
      <c r="D935" s="15"/>
      <c r="E935" s="15"/>
      <c r="F935" s="15"/>
      <c r="G935" s="15"/>
      <c r="H935" s="15"/>
    </row>
    <row r="936" spans="1:8" ht="12.75">
      <c r="A936" s="35"/>
      <c r="B936" s="15"/>
      <c r="C936" s="15"/>
      <c r="D936" s="15"/>
      <c r="E936" s="15"/>
      <c r="F936" s="15"/>
      <c r="G936" s="15"/>
      <c r="H936" s="15"/>
    </row>
    <row r="937" spans="1:8" ht="12.75">
      <c r="A937" s="35"/>
      <c r="B937" s="15"/>
      <c r="C937" s="15"/>
      <c r="D937" s="15"/>
      <c r="E937" s="15"/>
      <c r="F937" s="15"/>
      <c r="G937" s="15"/>
      <c r="H937" s="15"/>
    </row>
    <row r="938" spans="1:8" ht="12.75">
      <c r="A938" s="35"/>
      <c r="B938" s="15"/>
      <c r="C938" s="15"/>
      <c r="D938" s="15"/>
      <c r="E938" s="15"/>
      <c r="F938" s="15"/>
      <c r="G938" s="15"/>
      <c r="H938" s="15"/>
    </row>
    <row r="939" spans="1:8" ht="12.75">
      <c r="A939" s="35"/>
      <c r="B939" s="15"/>
      <c r="C939" s="15"/>
      <c r="D939" s="15"/>
      <c r="E939" s="15"/>
      <c r="F939" s="15"/>
      <c r="G939" s="15"/>
      <c r="H939" s="15"/>
    </row>
    <row r="940" spans="1:8" ht="12.75">
      <c r="A940" s="35"/>
      <c r="B940" s="15"/>
      <c r="C940" s="15"/>
      <c r="D940" s="15"/>
      <c r="E940" s="15"/>
      <c r="F940" s="15"/>
      <c r="G940" s="15"/>
      <c r="H940" s="15"/>
    </row>
    <row r="941" spans="1:8" ht="12.75">
      <c r="A941" s="35"/>
      <c r="B941" s="15"/>
      <c r="C941" s="15"/>
      <c r="D941" s="15"/>
      <c r="E941" s="15"/>
      <c r="F941" s="15"/>
      <c r="G941" s="15"/>
      <c r="H941" s="15"/>
    </row>
    <row r="942" spans="1:8" ht="12.75">
      <c r="A942" s="35"/>
      <c r="B942" s="15"/>
      <c r="C942" s="15"/>
      <c r="D942" s="15"/>
      <c r="E942" s="15"/>
      <c r="F942" s="15"/>
      <c r="G942" s="15"/>
      <c r="H942" s="15"/>
    </row>
    <row r="943" spans="1:8" ht="12.75">
      <c r="A943" s="35"/>
      <c r="B943" s="15"/>
      <c r="C943" s="15"/>
      <c r="D943" s="15"/>
      <c r="E943" s="15"/>
      <c r="F943" s="15"/>
      <c r="G943" s="15"/>
      <c r="H943" s="15"/>
    </row>
    <row r="944" spans="1:8" ht="12.75">
      <c r="A944" s="35"/>
      <c r="B944" s="15"/>
      <c r="C944" s="15"/>
      <c r="D944" s="15"/>
      <c r="E944" s="15"/>
      <c r="F944" s="15"/>
      <c r="G944" s="15"/>
      <c r="H944" s="15"/>
    </row>
    <row r="945" spans="1:8" ht="12.75">
      <c r="A945" s="35"/>
      <c r="B945" s="15"/>
      <c r="C945" s="15"/>
      <c r="D945" s="15"/>
      <c r="E945" s="15"/>
      <c r="F945" s="15"/>
      <c r="G945" s="15"/>
      <c r="H945" s="15"/>
    </row>
    <row r="946" spans="1:8" ht="12.75">
      <c r="A946" s="35"/>
      <c r="B946" s="15"/>
      <c r="C946" s="15"/>
      <c r="D946" s="15"/>
      <c r="E946" s="15"/>
      <c r="F946" s="15"/>
      <c r="G946" s="15"/>
      <c r="H946" s="15"/>
    </row>
    <row r="947" spans="1:8" ht="12.75">
      <c r="A947" s="35"/>
      <c r="B947" s="15"/>
      <c r="C947" s="15"/>
      <c r="D947" s="15"/>
      <c r="E947" s="15"/>
      <c r="F947" s="15"/>
      <c r="G947" s="15"/>
      <c r="H947" s="15"/>
    </row>
    <row r="948" spans="1:8" ht="12.75">
      <c r="A948" s="35"/>
      <c r="B948" s="15"/>
      <c r="C948" s="15"/>
      <c r="D948" s="15"/>
      <c r="E948" s="15"/>
      <c r="F948" s="15"/>
      <c r="G948" s="15"/>
      <c r="H948" s="15"/>
    </row>
    <row r="949" spans="1:8" ht="12.75">
      <c r="A949" s="35"/>
      <c r="B949" s="15"/>
      <c r="C949" s="15"/>
      <c r="D949" s="15"/>
      <c r="E949" s="15"/>
      <c r="F949" s="15"/>
      <c r="G949" s="15"/>
      <c r="H949" s="15"/>
    </row>
    <row r="950" spans="1:8" ht="12.75">
      <c r="A950" s="35"/>
      <c r="B950" s="15"/>
      <c r="C950" s="15"/>
      <c r="D950" s="15"/>
      <c r="E950" s="15"/>
      <c r="F950" s="15"/>
      <c r="G950" s="15"/>
      <c r="H950" s="15"/>
    </row>
    <row r="951" spans="1:8" ht="12.75">
      <c r="A951" s="35"/>
      <c r="B951" s="15"/>
      <c r="C951" s="15"/>
      <c r="D951" s="15"/>
      <c r="E951" s="15"/>
      <c r="F951" s="15"/>
      <c r="G951" s="15"/>
      <c r="H951" s="15"/>
    </row>
    <row r="952" spans="1:8" ht="12.75">
      <c r="A952" s="35"/>
      <c r="B952" s="15"/>
      <c r="C952" s="15"/>
      <c r="D952" s="15"/>
      <c r="E952" s="15"/>
      <c r="F952" s="15"/>
      <c r="G952" s="15"/>
      <c r="H952" s="15"/>
    </row>
    <row r="953" spans="1:8" ht="12.75">
      <c r="A953" s="35"/>
      <c r="B953" s="15"/>
      <c r="C953" s="15"/>
      <c r="D953" s="15"/>
      <c r="E953" s="15"/>
      <c r="F953" s="15"/>
      <c r="G953" s="15"/>
      <c r="H953" s="15"/>
    </row>
    <row r="954" spans="1:8" ht="12.75">
      <c r="A954" s="35"/>
      <c r="B954" s="15"/>
      <c r="C954" s="15"/>
      <c r="D954" s="15"/>
      <c r="E954" s="15"/>
      <c r="F954" s="15"/>
      <c r="G954" s="15"/>
      <c r="H954" s="15"/>
    </row>
    <row r="955" spans="1:8" ht="12.75">
      <c r="A955" s="35"/>
      <c r="B955" s="15"/>
      <c r="C955" s="15"/>
      <c r="D955" s="15"/>
      <c r="E955" s="15"/>
      <c r="F955" s="15"/>
      <c r="G955" s="15"/>
      <c r="H955" s="15"/>
    </row>
    <row r="956" spans="1:8" ht="12.75">
      <c r="A956" s="35"/>
      <c r="B956" s="15"/>
      <c r="C956" s="15"/>
      <c r="D956" s="15"/>
      <c r="E956" s="15"/>
      <c r="F956" s="15"/>
      <c r="G956" s="15"/>
      <c r="H956" s="15"/>
    </row>
    <row r="957" spans="1:8" ht="12.75">
      <c r="A957" s="35"/>
      <c r="B957" s="15"/>
      <c r="C957" s="15"/>
      <c r="D957" s="15"/>
      <c r="E957" s="15"/>
      <c r="F957" s="15"/>
      <c r="G957" s="15"/>
      <c r="H957" s="15"/>
    </row>
    <row r="958" spans="1:8" ht="12.75">
      <c r="A958" s="35"/>
      <c r="B958" s="15"/>
      <c r="C958" s="15"/>
      <c r="D958" s="15"/>
      <c r="E958" s="15"/>
      <c r="F958" s="15"/>
      <c r="G958" s="15"/>
      <c r="H958" s="15"/>
    </row>
    <row r="959" spans="1:8" ht="12.75">
      <c r="A959" s="35"/>
      <c r="B959" s="15"/>
      <c r="C959" s="15"/>
      <c r="D959" s="15"/>
      <c r="E959" s="15"/>
      <c r="F959" s="15"/>
      <c r="G959" s="15"/>
      <c r="H959" s="15"/>
    </row>
    <row r="960" spans="1:8" ht="12.75">
      <c r="A960" s="35"/>
      <c r="B960" s="15"/>
      <c r="C960" s="15"/>
      <c r="D960" s="15"/>
      <c r="E960" s="15"/>
      <c r="F960" s="15"/>
      <c r="G960" s="15"/>
      <c r="H960" s="15"/>
    </row>
    <row r="961" spans="1:8" ht="12.75">
      <c r="A961" s="35"/>
      <c r="B961" s="15"/>
      <c r="C961" s="15"/>
      <c r="D961" s="15"/>
      <c r="E961" s="15"/>
      <c r="F961" s="15"/>
      <c r="G961" s="15"/>
      <c r="H961" s="15"/>
    </row>
    <row r="962" spans="1:8" ht="12.75">
      <c r="A962" s="35"/>
      <c r="B962" s="15"/>
      <c r="C962" s="15"/>
      <c r="D962" s="15"/>
      <c r="E962" s="15"/>
      <c r="F962" s="15"/>
      <c r="G962" s="15"/>
      <c r="H962" s="15"/>
    </row>
    <row r="963" spans="1:8" ht="12.75">
      <c r="A963" s="35"/>
      <c r="B963" s="15"/>
      <c r="C963" s="15"/>
      <c r="D963" s="15"/>
      <c r="E963" s="15"/>
      <c r="F963" s="15"/>
      <c r="G963" s="15"/>
      <c r="H963" s="15"/>
    </row>
    <row r="964" spans="1:8" ht="12.75">
      <c r="A964" s="35"/>
      <c r="B964" s="15"/>
      <c r="C964" s="15"/>
      <c r="D964" s="15"/>
      <c r="E964" s="15"/>
      <c r="F964" s="15"/>
      <c r="G964" s="15"/>
      <c r="H964" s="15"/>
    </row>
    <row r="965" spans="1:8" ht="12.75">
      <c r="A965" s="35"/>
      <c r="B965" s="15"/>
      <c r="C965" s="15"/>
      <c r="D965" s="15"/>
      <c r="E965" s="15"/>
      <c r="F965" s="15"/>
      <c r="G965" s="15"/>
      <c r="H965" s="15"/>
    </row>
    <row r="966" spans="1:8" ht="12.75">
      <c r="A966" s="35"/>
      <c r="B966" s="15"/>
      <c r="C966" s="15"/>
      <c r="D966" s="15"/>
      <c r="E966" s="15"/>
      <c r="F966" s="15"/>
      <c r="G966" s="15"/>
      <c r="H966" s="15"/>
    </row>
    <row r="967" spans="1:8" ht="12.75">
      <c r="A967" s="35"/>
      <c r="B967" s="15"/>
      <c r="C967" s="15"/>
      <c r="D967" s="15"/>
      <c r="E967" s="15"/>
      <c r="F967" s="15"/>
      <c r="G967" s="15"/>
      <c r="H967" s="15"/>
    </row>
    <row r="968" spans="1:8" ht="12.75">
      <c r="A968" s="35"/>
      <c r="B968" s="15"/>
      <c r="C968" s="15"/>
      <c r="D968" s="15"/>
      <c r="E968" s="15"/>
      <c r="F968" s="15"/>
      <c r="G968" s="15"/>
      <c r="H968" s="15"/>
    </row>
    <row r="969" spans="1:8" ht="12.75">
      <c r="A969" s="35"/>
      <c r="B969" s="15"/>
      <c r="C969" s="15"/>
      <c r="D969" s="15"/>
      <c r="E969" s="15"/>
      <c r="F969" s="15"/>
      <c r="G969" s="15"/>
      <c r="H969" s="15"/>
    </row>
    <row r="970" spans="1:8" ht="12.75">
      <c r="A970" s="35"/>
      <c r="B970" s="15"/>
      <c r="C970" s="15"/>
      <c r="D970" s="15"/>
      <c r="E970" s="15"/>
      <c r="F970" s="15"/>
      <c r="G970" s="15"/>
      <c r="H970" s="15"/>
    </row>
    <row r="971" spans="1:8" ht="12.75">
      <c r="A971" s="35"/>
      <c r="B971" s="15"/>
      <c r="C971" s="15"/>
      <c r="D971" s="15"/>
      <c r="E971" s="15"/>
      <c r="F971" s="15"/>
      <c r="G971" s="15"/>
      <c r="H971" s="15"/>
    </row>
    <row r="972" spans="1:8" ht="12.75">
      <c r="A972" s="35"/>
      <c r="B972" s="15"/>
      <c r="C972" s="15"/>
      <c r="D972" s="15"/>
      <c r="E972" s="15"/>
      <c r="F972" s="15"/>
      <c r="G972" s="15"/>
      <c r="H972" s="15"/>
    </row>
    <row r="973" spans="1:8" ht="12.75">
      <c r="A973" s="35"/>
      <c r="B973" s="15"/>
      <c r="C973" s="15"/>
      <c r="D973" s="15"/>
      <c r="E973" s="15"/>
      <c r="F973" s="15"/>
      <c r="G973" s="15"/>
      <c r="H973" s="15"/>
    </row>
    <row r="974" spans="1:8" ht="12.75">
      <c r="A974" s="35"/>
      <c r="B974" s="15"/>
      <c r="C974" s="15"/>
      <c r="D974" s="15"/>
      <c r="E974" s="15"/>
      <c r="F974" s="15"/>
      <c r="G974" s="15"/>
      <c r="H974" s="15"/>
    </row>
    <row r="975" spans="1:8" ht="12.75">
      <c r="A975" s="35"/>
      <c r="B975" s="15"/>
      <c r="C975" s="15"/>
      <c r="D975" s="15"/>
      <c r="E975" s="15"/>
      <c r="F975" s="15"/>
      <c r="G975" s="15"/>
      <c r="H975" s="15"/>
    </row>
    <row r="976" spans="1:8" ht="12.75">
      <c r="A976" s="35"/>
      <c r="B976" s="15"/>
      <c r="C976" s="15"/>
      <c r="D976" s="15"/>
      <c r="E976" s="15"/>
      <c r="F976" s="15"/>
      <c r="G976" s="15"/>
      <c r="H976" s="15"/>
    </row>
    <row r="977" spans="1:8" ht="12.75">
      <c r="A977" s="35"/>
      <c r="B977" s="15"/>
      <c r="C977" s="15"/>
      <c r="D977" s="15"/>
      <c r="E977" s="15"/>
      <c r="F977" s="15"/>
      <c r="G977" s="15"/>
      <c r="H977" s="15"/>
    </row>
    <row r="978" spans="1:8" ht="12.75">
      <c r="A978" s="35"/>
      <c r="B978" s="15"/>
      <c r="C978" s="15"/>
      <c r="D978" s="15"/>
      <c r="E978" s="15"/>
      <c r="F978" s="15"/>
      <c r="G978" s="15"/>
      <c r="H978" s="15"/>
    </row>
    <row r="979" spans="1:8" ht="12.75">
      <c r="A979" s="35"/>
      <c r="B979" s="15"/>
      <c r="C979" s="15"/>
      <c r="D979" s="15"/>
      <c r="E979" s="15"/>
      <c r="F979" s="15"/>
      <c r="G979" s="15"/>
      <c r="H979" s="15"/>
    </row>
    <row r="980" spans="1:8" ht="12.75">
      <c r="A980" s="35"/>
      <c r="B980" s="15"/>
      <c r="C980" s="15"/>
      <c r="D980" s="15"/>
      <c r="E980" s="15"/>
      <c r="F980" s="15"/>
      <c r="G980" s="15"/>
      <c r="H980" s="15"/>
    </row>
    <row r="981" spans="1:8" ht="12.75">
      <c r="A981" s="35"/>
      <c r="B981" s="15"/>
      <c r="C981" s="15"/>
      <c r="D981" s="15"/>
      <c r="E981" s="15"/>
      <c r="F981" s="15"/>
      <c r="G981" s="15"/>
      <c r="H981" s="15"/>
    </row>
    <row r="982" spans="1:8" ht="12.75">
      <c r="A982" s="35"/>
      <c r="B982" s="15"/>
      <c r="C982" s="15"/>
      <c r="D982" s="15"/>
      <c r="E982" s="15"/>
      <c r="F982" s="15"/>
      <c r="G982" s="15"/>
      <c r="H982" s="15"/>
    </row>
    <row r="983" spans="1:8" ht="12.75">
      <c r="A983" s="35"/>
      <c r="B983" s="15"/>
      <c r="C983" s="15"/>
      <c r="D983" s="15"/>
      <c r="E983" s="15"/>
      <c r="F983" s="15"/>
      <c r="G983" s="15"/>
      <c r="H983" s="15"/>
    </row>
    <row r="984" spans="1:8" ht="12.75">
      <c r="A984" s="35"/>
      <c r="B984" s="15"/>
      <c r="C984" s="15"/>
      <c r="D984" s="15"/>
      <c r="E984" s="15"/>
      <c r="F984" s="15"/>
      <c r="G984" s="15"/>
      <c r="H984" s="15"/>
    </row>
    <row r="985" spans="1:8" ht="12.75">
      <c r="A985" s="35"/>
      <c r="B985" s="15"/>
      <c r="C985" s="15"/>
      <c r="D985" s="15"/>
      <c r="E985" s="15"/>
      <c r="F985" s="15"/>
      <c r="G985" s="15"/>
      <c r="H985" s="15"/>
    </row>
    <row r="986" spans="1:8" ht="12.75">
      <c r="A986" s="35"/>
      <c r="B986" s="15"/>
      <c r="C986" s="15"/>
      <c r="D986" s="15"/>
      <c r="E986" s="15"/>
      <c r="F986" s="15"/>
      <c r="G986" s="15"/>
      <c r="H986" s="15"/>
    </row>
    <row r="987" spans="1:8" ht="12.75">
      <c r="A987" s="35"/>
      <c r="B987" s="15"/>
      <c r="C987" s="15"/>
      <c r="D987" s="15"/>
      <c r="E987" s="15"/>
      <c r="F987" s="15"/>
      <c r="G987" s="15"/>
      <c r="H987" s="15"/>
    </row>
    <row r="988" spans="1:8" ht="12.75">
      <c r="A988" s="35"/>
      <c r="B988" s="15"/>
      <c r="C988" s="15"/>
      <c r="D988" s="15"/>
      <c r="E988" s="15"/>
      <c r="F988" s="15"/>
      <c r="G988" s="15"/>
      <c r="H988" s="15"/>
    </row>
    <row r="989" spans="1:8" ht="12.75">
      <c r="A989" s="35"/>
      <c r="B989" s="15"/>
      <c r="C989" s="15"/>
      <c r="D989" s="15"/>
      <c r="E989" s="15"/>
      <c r="F989" s="15"/>
      <c r="G989" s="15"/>
      <c r="H989" s="15"/>
    </row>
    <row r="990" spans="1:8" ht="12.75">
      <c r="A990" s="35"/>
      <c r="B990" s="15"/>
      <c r="C990" s="15"/>
      <c r="D990" s="15"/>
      <c r="E990" s="15"/>
      <c r="F990" s="15"/>
      <c r="G990" s="15"/>
      <c r="H990" s="15"/>
    </row>
    <row r="991" spans="1:8" ht="12.75">
      <c r="A991" s="35"/>
      <c r="B991" s="15"/>
      <c r="C991" s="15"/>
      <c r="D991" s="15"/>
      <c r="E991" s="15"/>
      <c r="F991" s="15"/>
      <c r="G991" s="15"/>
      <c r="H991" s="15"/>
    </row>
    <row r="992" spans="1:8" ht="12.75">
      <c r="A992" s="35"/>
      <c r="B992" s="15"/>
      <c r="C992" s="15"/>
      <c r="D992" s="15"/>
      <c r="E992" s="15"/>
      <c r="F992" s="15"/>
      <c r="G992" s="15"/>
      <c r="H992" s="15"/>
    </row>
    <row r="993" spans="1:8" ht="12.75">
      <c r="A993" s="35"/>
      <c r="B993" s="15"/>
      <c r="C993" s="15"/>
      <c r="D993" s="15"/>
      <c r="E993" s="15"/>
      <c r="F993" s="15"/>
      <c r="G993" s="15"/>
      <c r="H993" s="15"/>
    </row>
    <row r="994" spans="1:8" ht="12.75">
      <c r="A994" s="35"/>
      <c r="B994" s="15"/>
      <c r="C994" s="15"/>
      <c r="D994" s="15"/>
      <c r="E994" s="15"/>
      <c r="F994" s="15"/>
      <c r="G994" s="15"/>
      <c r="H994" s="15"/>
    </row>
    <row r="995" spans="1:8" ht="12.75">
      <c r="A995" s="35"/>
      <c r="B995" s="15"/>
      <c r="C995" s="15"/>
      <c r="D995" s="15"/>
      <c r="E995" s="15"/>
      <c r="F995" s="15"/>
      <c r="G995" s="15"/>
      <c r="H995" s="15"/>
    </row>
    <row r="996" spans="1:8" ht="12.75">
      <c r="A996" s="35"/>
      <c r="B996" s="15"/>
      <c r="C996" s="15"/>
      <c r="D996" s="15"/>
      <c r="E996" s="15"/>
      <c r="F996" s="15"/>
      <c r="G996" s="15"/>
      <c r="H996" s="15"/>
    </row>
    <row r="997" spans="1:8" ht="12.75">
      <c r="A997" s="35"/>
      <c r="B997" s="15"/>
      <c r="C997" s="15"/>
      <c r="D997" s="15"/>
      <c r="E997" s="15"/>
      <c r="F997" s="15"/>
      <c r="G997" s="15"/>
      <c r="H997" s="15"/>
    </row>
    <row r="998" spans="1:8" ht="12.75">
      <c r="A998" s="35"/>
      <c r="B998" s="15"/>
      <c r="C998" s="15"/>
      <c r="D998" s="15"/>
      <c r="E998" s="15"/>
      <c r="F998" s="15"/>
      <c r="G998" s="15"/>
      <c r="H998" s="15"/>
    </row>
    <row r="999" spans="1:8" ht="12.75">
      <c r="A999" s="35"/>
      <c r="B999" s="15"/>
      <c r="C999" s="15"/>
      <c r="D999" s="15"/>
      <c r="E999" s="15"/>
      <c r="F999" s="15"/>
      <c r="G999" s="15"/>
      <c r="H999" s="15"/>
    </row>
    <row r="1000" spans="1:8" ht="12.75">
      <c r="A1000" s="35"/>
      <c r="B1000" s="15"/>
      <c r="C1000" s="15"/>
      <c r="D1000" s="15"/>
      <c r="E1000" s="15"/>
      <c r="F1000" s="15"/>
      <c r="G1000" s="15"/>
      <c r="H1000" s="15"/>
    </row>
    <row r="1001" spans="1:8" ht="12.75">
      <c r="A1001" s="35"/>
      <c r="B1001" s="15"/>
      <c r="C1001" s="15"/>
      <c r="D1001" s="15"/>
      <c r="E1001" s="15"/>
      <c r="F1001" s="15"/>
      <c r="G1001" s="15"/>
      <c r="H1001" s="15"/>
    </row>
    <row r="1002" spans="1:8" ht="12.75">
      <c r="A1002" s="35"/>
      <c r="B1002" s="15"/>
      <c r="C1002" s="15"/>
      <c r="D1002" s="15"/>
      <c r="E1002" s="15"/>
      <c r="F1002" s="15"/>
      <c r="G1002" s="15"/>
      <c r="H1002" s="15"/>
    </row>
    <row r="1003" spans="1:8" ht="12.75">
      <c r="A1003" s="35"/>
      <c r="B1003" s="15"/>
      <c r="C1003" s="15"/>
      <c r="D1003" s="15"/>
      <c r="E1003" s="15"/>
      <c r="F1003" s="15"/>
      <c r="G1003" s="15"/>
      <c r="H1003" s="15"/>
    </row>
    <row r="1004" spans="1:8" ht="12.75">
      <c r="A1004" s="35"/>
      <c r="B1004" s="15"/>
      <c r="C1004" s="15"/>
      <c r="D1004" s="15"/>
      <c r="E1004" s="15"/>
      <c r="F1004" s="15"/>
      <c r="G1004" s="15"/>
      <c r="H1004" s="15"/>
    </row>
    <row r="1005" spans="1:8" ht="12.75">
      <c r="A1005" s="35"/>
      <c r="B1005" s="15"/>
      <c r="C1005" s="15"/>
      <c r="D1005" s="15"/>
      <c r="E1005" s="15"/>
      <c r="F1005" s="15"/>
      <c r="G1005" s="15"/>
      <c r="H1005" s="15"/>
    </row>
    <row r="1006" spans="1:8" ht="12.75">
      <c r="A1006" s="35"/>
      <c r="B1006" s="15"/>
      <c r="C1006" s="15"/>
      <c r="D1006" s="15"/>
      <c r="E1006" s="15"/>
      <c r="F1006" s="15"/>
      <c r="G1006" s="15"/>
      <c r="H1006" s="15"/>
    </row>
  </sheetData>
  <sheetProtection/>
  <mergeCells count="75">
    <mergeCell ref="C16:E16"/>
    <mergeCell ref="C17:E17"/>
    <mergeCell ref="C18:E18"/>
    <mergeCell ref="C28:E28"/>
    <mergeCell ref="C24:E24"/>
    <mergeCell ref="H32:H33"/>
    <mergeCell ref="C19:E19"/>
    <mergeCell ref="C20:E20"/>
    <mergeCell ref="C21:E21"/>
    <mergeCell ref="C23:E23"/>
    <mergeCell ref="B35:C35"/>
    <mergeCell ref="E35:G35"/>
    <mergeCell ref="B36:C36"/>
    <mergeCell ref="E36:G36"/>
    <mergeCell ref="A6:A7"/>
    <mergeCell ref="A32:A33"/>
    <mergeCell ref="B32:C33"/>
    <mergeCell ref="E32:G33"/>
    <mergeCell ref="C22:E22"/>
    <mergeCell ref="C27:E27"/>
    <mergeCell ref="B39:C39"/>
    <mergeCell ref="E39:G39"/>
    <mergeCell ref="B40:C40"/>
    <mergeCell ref="E40:G40"/>
    <mergeCell ref="B37:C37"/>
    <mergeCell ref="E37:G37"/>
    <mergeCell ref="B38:C38"/>
    <mergeCell ref="E38:G38"/>
    <mergeCell ref="E43:G43"/>
    <mergeCell ref="B44:C44"/>
    <mergeCell ref="E44:G44"/>
    <mergeCell ref="B41:C41"/>
    <mergeCell ref="E41:G41"/>
    <mergeCell ref="B42:C42"/>
    <mergeCell ref="E42:G42"/>
    <mergeCell ref="B45:C45"/>
    <mergeCell ref="E45:G45"/>
    <mergeCell ref="C8:E8"/>
    <mergeCell ref="C9:E9"/>
    <mergeCell ref="C10:E10"/>
    <mergeCell ref="C11:E11"/>
    <mergeCell ref="C12:E12"/>
    <mergeCell ref="C13:E13"/>
    <mergeCell ref="C14:E14"/>
    <mergeCell ref="B43:C43"/>
    <mergeCell ref="G9:H9"/>
    <mergeCell ref="C26:E26"/>
    <mergeCell ref="G22:H22"/>
    <mergeCell ref="G24:H24"/>
    <mergeCell ref="G20:H20"/>
    <mergeCell ref="G21:H21"/>
    <mergeCell ref="G19:H19"/>
    <mergeCell ref="G17:H17"/>
    <mergeCell ref="G18:H18"/>
    <mergeCell ref="C15:E15"/>
    <mergeCell ref="G27:H27"/>
    <mergeCell ref="A1:H1"/>
    <mergeCell ref="A2:H2"/>
    <mergeCell ref="A3:H3"/>
    <mergeCell ref="A4:H4"/>
    <mergeCell ref="G5:H5"/>
    <mergeCell ref="B6:E6"/>
    <mergeCell ref="C7:E7"/>
    <mergeCell ref="G6:H7"/>
    <mergeCell ref="G8:H8"/>
    <mergeCell ref="G28:H28"/>
    <mergeCell ref="G10:H10"/>
    <mergeCell ref="G11:H11"/>
    <mergeCell ref="G12:H12"/>
    <mergeCell ref="G13:H13"/>
    <mergeCell ref="G14:H14"/>
    <mergeCell ref="G15:H15"/>
    <mergeCell ref="G23:H23"/>
    <mergeCell ref="G26:H26"/>
    <mergeCell ref="G16:H16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Shumeyko_T</cp:lastModifiedBy>
  <cp:lastPrinted>2014-08-13T10:34:02Z</cp:lastPrinted>
  <dcterms:created xsi:type="dcterms:W3CDTF">1999-04-05T10:47:52Z</dcterms:created>
  <dcterms:modified xsi:type="dcterms:W3CDTF">2014-08-13T10:42:44Z</dcterms:modified>
  <cp:category/>
  <cp:version/>
  <cp:contentType/>
  <cp:contentStatus/>
</cp:coreProperties>
</file>