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5480" windowHeight="10920" activeTab="0"/>
  </bookViews>
  <sheets>
    <sheet name="звит_каса" sheetId="1" r:id="rId1"/>
  </sheets>
  <definedNames>
    <definedName name="_xlnm.Print_Titles" localSheetId="0">'звит_каса'!$4:$6</definedName>
    <definedName name="_xlnm.Print_Area" localSheetId="0">'звит_каса'!$A$1:$K$187</definedName>
  </definedNames>
  <calcPr fullCalcOnLoad="1"/>
</workbook>
</file>

<file path=xl/sharedStrings.xml><?xml version="1.0" encoding="utf-8"?>
<sst xmlns="http://schemas.openxmlformats.org/spreadsheetml/2006/main" count="198" uniqueCount="180">
  <si>
    <t xml:space="preserve">ВИДАТКИ  </t>
  </si>
  <si>
    <t>(тис.грн.)</t>
  </si>
  <si>
    <t>до плану 2011 року</t>
  </si>
  <si>
    <t>План на рік з урахуванням змін</t>
  </si>
  <si>
    <t>Відхилення</t>
  </si>
  <si>
    <t>Відхи-лення</t>
  </si>
  <si>
    <t>%</t>
  </si>
  <si>
    <t>1</t>
  </si>
  <si>
    <t>Загальний фонд</t>
  </si>
  <si>
    <t>Органи місцевого самоврядування</t>
  </si>
  <si>
    <t>Освіта</t>
  </si>
  <si>
    <t>в тому числі виплати по статті 57 ЗУ "Про освіту" за рахунок субвенції з державного бюджету</t>
  </si>
  <si>
    <t>Охорона здоров'я</t>
  </si>
  <si>
    <t>Соцзахист та забезпечення</t>
  </si>
  <si>
    <t xml:space="preserve">   Молодіжні програми</t>
  </si>
  <si>
    <t xml:space="preserve">   Інші видатки на соціальний захист населення</t>
  </si>
  <si>
    <t xml:space="preserve">   Інші видатки на соціальний захист ветеранів війни і праці</t>
  </si>
  <si>
    <t xml:space="preserve">   Фінансова підтримка громадських організацій інвалідів</t>
  </si>
  <si>
    <t>Витрати на поховання учасників бойових дій</t>
  </si>
  <si>
    <t>Пільги, що надаються населенню  на оплату ЖКП і природного газу</t>
  </si>
  <si>
    <t>Житлово-комунальне господарство</t>
  </si>
  <si>
    <t xml:space="preserve">   Капітальний ремонт житлового фонду</t>
  </si>
  <si>
    <t xml:space="preserve">   Дотація житлово-комунальному господарству</t>
  </si>
  <si>
    <t xml:space="preserve">   Видатки на утримання об'єктів соціальної сфери та підприємств, що передаються до комунальної  власності</t>
  </si>
  <si>
    <t xml:space="preserve">   Теплові мережі</t>
  </si>
  <si>
    <t xml:space="preserve">   Водопровідно-каналізаційне господарство</t>
  </si>
  <si>
    <t xml:space="preserve">   Благоустрій</t>
  </si>
  <si>
    <t xml:space="preserve">   Видатки на впровадження засобів обліку витрат та регулювання споживання води, теплоенергії </t>
  </si>
  <si>
    <t xml:space="preserve">   Комбінати комунальних підприємств та інші підприємства</t>
  </si>
  <si>
    <t>Культура і мистецтво</t>
  </si>
  <si>
    <t>Засоби масової інформації</t>
  </si>
  <si>
    <t xml:space="preserve">   Телебачення i радiомовлення</t>
  </si>
  <si>
    <t xml:space="preserve">   Періодичні видання (газети, журнали)</t>
  </si>
  <si>
    <t xml:space="preserve">   телебачення</t>
  </si>
  <si>
    <t xml:space="preserve">   Інші засоби масової інформації </t>
  </si>
  <si>
    <t>Фізкультура і спорт</t>
  </si>
  <si>
    <t>Будівництво</t>
  </si>
  <si>
    <t>Транспорт, дорожнє господарство, з них:</t>
  </si>
  <si>
    <t xml:space="preserve">   Компенсаційні виплати за пільговий проїзд окремим категоріям громадян за рахунок субвенцій з ДБ, у т.ч.: </t>
  </si>
  <si>
    <t xml:space="preserve">   автотранспортом</t>
  </si>
  <si>
    <t xml:space="preserve">   електротранспортом</t>
  </si>
  <si>
    <t xml:space="preserve">   залізничним транспортом</t>
  </si>
  <si>
    <t>Компенсац. виплати за пільговий проїзд автотранспортом (дачі)</t>
  </si>
  <si>
    <t xml:space="preserve">   Інші заходи у сфері автомобільного транспорту</t>
  </si>
  <si>
    <t xml:space="preserve">   Інші заходи у сфері електротранспорту </t>
  </si>
  <si>
    <t xml:space="preserve">   Видатки на проведення робіт, пов"язаних із будівництвом, реконструкцією, ремонтом та утриманням автодоріг</t>
  </si>
  <si>
    <t>Інші послуги, пов'язані з економічною діяльністю</t>
  </si>
  <si>
    <t>Попередження та ліквідація надзвичайних ситуацій</t>
  </si>
  <si>
    <t>Субвенція з міського бюджету державному бюджету на виконання програм соціально-економічного та культурного розвитку регіонів</t>
  </si>
  <si>
    <t>Видатки, не віднесені до основних груп</t>
  </si>
  <si>
    <t>Резервний фонд</t>
  </si>
  <si>
    <t>Проведення виборів місцевих рад</t>
  </si>
  <si>
    <t xml:space="preserve">   підтримка правоохороних органів   </t>
  </si>
  <si>
    <t xml:space="preserve">   асоціація міст України</t>
  </si>
  <si>
    <t xml:space="preserve">   утримання добровільної народної дружини</t>
  </si>
  <si>
    <t xml:space="preserve">    депутатська діяльність</t>
  </si>
  <si>
    <t xml:space="preserve">    програма соцадаптації осіб, звільнених з місць позбавл. волі</t>
  </si>
  <si>
    <t xml:space="preserve">    фінансове забезпечення відзначення визначних подій</t>
  </si>
  <si>
    <t xml:space="preserve">     комп"ютеризація</t>
  </si>
  <si>
    <t xml:space="preserve">    програма підготовки, перепідг. та підвищ. кваліфікації</t>
  </si>
  <si>
    <t xml:space="preserve">    правова освіта населення м.Кіровограда</t>
  </si>
  <si>
    <t xml:space="preserve">   розвиток архівної справи</t>
  </si>
  <si>
    <t xml:space="preserve">   фінансове забезпечення квартальних комітетів</t>
  </si>
  <si>
    <t>Видатки на поступове введення ЄТС</t>
  </si>
  <si>
    <t>Разом видатків</t>
  </si>
  <si>
    <t>Дотації та субвенції районним та селищному бюджетам</t>
  </si>
  <si>
    <t>Дотація вирівнювання селищному бюджету</t>
  </si>
  <si>
    <t>Кошти, що передаються із загального фонду до бюджету розвитку</t>
  </si>
  <si>
    <t>Всього видатків за функціональною класифікацією</t>
  </si>
  <si>
    <t xml:space="preserve">Субвенція з обласного  бюджету </t>
  </si>
  <si>
    <t>Видатки за рахунок субвенції з державного бюджету на</t>
  </si>
  <si>
    <t>надання центрами соцслужб для сім'ї, дітей та молоді соцпослуг ін'єкційним споживачам наркотиків та членам їх сімей</t>
  </si>
  <si>
    <t>проведення виборів депутатів Верховної Ради АРК, місцевих рад та сільських, селищних, міських голів</t>
  </si>
  <si>
    <t>Додаткові виплати населенню на покриття витрат на оплату житлово-комунальних послуг</t>
  </si>
  <si>
    <t>Компенсаційні вилати на пільговий проїзд окремим категоріям громадян</t>
  </si>
  <si>
    <t>інші заходи у сфері електротранспорту (на придбання вагонів для комунального електротранспорту)</t>
  </si>
  <si>
    <t>Кошти, що передаються із загального фонду бюджету до бюджету розвитку (спеціального фонду)</t>
  </si>
  <si>
    <t>інші пільги ветеранм війни, праці, реабілітованим громадянам, які стали інвалідами внаслідок репресій або є пенсіонерами (на капітальний ремонт будинків інвалідів)</t>
  </si>
  <si>
    <t>Трансферти районним у місті бюджетам за рахунок субвенцій з державного бюджету на:</t>
  </si>
  <si>
    <t>виплату допомог сім'ям з дітьми, малозабезпеченим сім'ям,  інвалідам з дитинства,  дітям-інвалідам та тимчасової державної допомоги дітям</t>
  </si>
  <si>
    <t>надання пільг  та житлових субсидій населенню на оплату енергоносіїв та житлово-комунальних послуг</t>
  </si>
  <si>
    <t xml:space="preserve">надання пільг  з послуг зв'язку та інших передбачених законодавством пільг 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</si>
  <si>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</si>
  <si>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утримання дітей-сиріт та дітей, позбавлених батьківського піклування, в дитячих будинках сімейного типу та прийомних сім'ях</t>
  </si>
  <si>
    <t xml:space="preserve"> на збереження середньої заробітної плати на період працевлаштування посадових осіб місцевого самоврядування з числа депутатів відповідних рад</t>
  </si>
  <si>
    <t>Трансферти районним та селищному у місті бюджетам за рахунок субвенцій з обласного бюджету</t>
  </si>
  <si>
    <t xml:space="preserve">Інші субвенції </t>
  </si>
  <si>
    <t>Разом видатків загального фонду з субвенціями з державного бюджету</t>
  </si>
  <si>
    <t>Спеціальний фонд</t>
  </si>
  <si>
    <r>
      <t xml:space="preserve">Бюджет розвитку, </t>
    </r>
    <r>
      <rPr>
        <sz val="11"/>
        <rFont val="Times New Roman Cyr"/>
        <family val="0"/>
      </rPr>
      <t>у тому числі</t>
    </r>
  </si>
  <si>
    <t xml:space="preserve">   в т. ч.: апарат управління</t>
  </si>
  <si>
    <t xml:space="preserve">   освіта</t>
  </si>
  <si>
    <t xml:space="preserve">   охорона здоров'я</t>
  </si>
  <si>
    <t xml:space="preserve">   соціальний захист</t>
  </si>
  <si>
    <t xml:space="preserve">   культура і мистецтво</t>
  </si>
  <si>
    <t xml:space="preserve">   фізкультура і спорт</t>
  </si>
  <si>
    <t xml:space="preserve">   житлово-комунальне господарство</t>
  </si>
  <si>
    <t xml:space="preserve">   капітальні вкладення</t>
  </si>
  <si>
    <t xml:space="preserve">   розробка схем та проектних рішень масового застосування</t>
  </si>
  <si>
    <t xml:space="preserve">   землеустрій</t>
  </si>
  <si>
    <t xml:space="preserve">   внески у статутні фонди комунальних підприємств</t>
  </si>
  <si>
    <t xml:space="preserve"> </t>
  </si>
  <si>
    <r>
      <t xml:space="preserve">Погашення заборованості в різниці в тарифах </t>
    </r>
    <r>
      <rPr>
        <sz val="11"/>
        <rFont val="Times New Roman Cyr"/>
        <family val="0"/>
      </rPr>
      <t>(за рахунок субвенції з державного бюджету)</t>
    </r>
  </si>
  <si>
    <t>Дорожнє господарство</t>
  </si>
  <si>
    <t>Цільові фонди</t>
  </si>
  <si>
    <t xml:space="preserve">   інша діяльність у сфері охорони навколишнього природного середовища</t>
  </si>
  <si>
    <t xml:space="preserve">   цільові фонди, утворені органами місцевого самоврядування</t>
  </si>
  <si>
    <t>Власні кошти бюджетних установ</t>
  </si>
  <si>
    <t>погашення зобов'язань держави за знеціненими заощадженнями громадян в установах Ощадного банку</t>
  </si>
  <si>
    <t>надання пільг та житлових субсидій на оплату енергоносіїв та ЖКП</t>
  </si>
  <si>
    <t>Разом видатків по спеціальному фонду</t>
  </si>
  <si>
    <t>Всього видатків по загальному та спеціальному фондах</t>
  </si>
  <si>
    <t>у тому числі захищені статті загального фонду:</t>
  </si>
  <si>
    <t>зарплата з нарахуваннями</t>
  </si>
  <si>
    <t>медикаменти</t>
  </si>
  <si>
    <t>продукти харчування</t>
  </si>
  <si>
    <t>комунальні послуги та енергоносії</t>
  </si>
  <si>
    <t>Перевищення доходів над видатками</t>
  </si>
  <si>
    <t>Дефіцит (-), профіцит (+)</t>
  </si>
  <si>
    <t>-30471,5</t>
  </si>
  <si>
    <t>-16389</t>
  </si>
  <si>
    <t>зміна залишків</t>
  </si>
  <si>
    <t>Залишок на початок року</t>
  </si>
  <si>
    <t>Залишок на кінець року</t>
  </si>
  <si>
    <t xml:space="preserve">- зміни залишків коштів </t>
  </si>
  <si>
    <t>фінансування за рахунок коштів ЄКР (позичка)</t>
  </si>
  <si>
    <t>-3874</t>
  </si>
  <si>
    <t xml:space="preserve">кошти передані до спеціального фонду </t>
  </si>
  <si>
    <t>159,3</t>
  </si>
  <si>
    <t>кошти передані з загального фонду</t>
  </si>
  <si>
    <t>на фінансування Програм - переможців Всеукраїнського конкурсу проектів та програм розвитку місцевого самоврядування</t>
  </si>
  <si>
    <t xml:space="preserve">   ремонт доріг</t>
  </si>
  <si>
    <t xml:space="preserve">   інші (управління власності)</t>
  </si>
  <si>
    <r>
      <t xml:space="preserve">Житлово-комунальне господарство </t>
    </r>
    <r>
      <rPr>
        <sz val="11"/>
        <rFont val="Times New Roman Cyr"/>
        <family val="0"/>
      </rPr>
      <t>(погашення заборгованості минулих років з різниці в тарифах за рахунок субвенції з ДБ)</t>
    </r>
  </si>
  <si>
    <t>в т.ч. на збереження середньої зарплати за рах. субвенції з ДБ</t>
  </si>
  <si>
    <t>% виконання до річного плану</t>
  </si>
  <si>
    <t>проведення вибррів депутатів Верховної Ради АРК, місцевих рад та сільських, селищних, міських голів</t>
  </si>
  <si>
    <t>впровадження системи відеоспостереження для охорони громадського порядку</t>
  </si>
  <si>
    <t>реалізацію проекту "Здорова молодь-здорове селище"</t>
  </si>
  <si>
    <t xml:space="preserve">    засоби масової інформації</t>
  </si>
  <si>
    <t>Будівництво, реконструкцію, ремонт та утримання доріг комунальної власності</t>
  </si>
  <si>
    <t>Будівництво, реконструкцію, ремонт та утримання доріг комунальної власності с.Новому</t>
  </si>
  <si>
    <t>Фінансування ремонту приміщень управління праці та соцзахисту виконавчих органів районних у містах рад (Кіровський район)</t>
  </si>
  <si>
    <t>в т.ч. за рахунок субвенції з обласного бюджету на утримання СШМД</t>
  </si>
  <si>
    <t>Інші установи та заклади</t>
  </si>
  <si>
    <t>районні у місті бюджети</t>
  </si>
  <si>
    <t>с.Нове</t>
  </si>
  <si>
    <t>2013 рік</t>
  </si>
  <si>
    <t xml:space="preserve">   Центр соціальних служб для сім"ї, дітей та молоді</t>
  </si>
  <si>
    <t xml:space="preserve">   в т.ч. за рахунок ДД з обласного бюджету</t>
  </si>
  <si>
    <r>
      <t xml:space="preserve">   Соціальний гуртожиток (</t>
    </r>
    <r>
      <rPr>
        <i/>
        <sz val="11"/>
        <rFont val="Times New Roman Cyr"/>
        <family val="0"/>
      </rPr>
      <t>за рахунок ДД з обл.бюджету)</t>
    </r>
  </si>
  <si>
    <t xml:space="preserve">   інші субвенції (районам соц.таксі)</t>
  </si>
  <si>
    <t>Видатки за рахунок субвенцій з державного та обласного бюджетів на:</t>
  </si>
  <si>
    <t>Благоустрій міста (з ОБ)</t>
  </si>
  <si>
    <t>субвенція іншим бюджетам на виконання інвестиційних проектів</t>
  </si>
  <si>
    <t>Інші видатки, у т.ч.</t>
  </si>
  <si>
    <t>за рахунок субвенції з ДБ на фінансування адмінпослуг</t>
  </si>
  <si>
    <t>Видатки на фінансування заходів з реформування системи надання адмін. послуг</t>
  </si>
  <si>
    <t>Інвестиційні проекти</t>
  </si>
  <si>
    <t>Землеустрій</t>
  </si>
  <si>
    <t xml:space="preserve">   збереження пам"яток архвтектури</t>
  </si>
  <si>
    <t xml:space="preserve">Соціальний захист (інші пільги ветеранам війни) </t>
  </si>
  <si>
    <t>Утримання центрів соціальних служб</t>
  </si>
  <si>
    <t xml:space="preserve">Погашення заборованості в різниці в тарифах </t>
  </si>
  <si>
    <t>План на січень-листопад</t>
  </si>
  <si>
    <t>Додаткова дотація з державного бюджету місцевим бюджетам на вирівнювання фінансової забезпеченості</t>
  </si>
  <si>
    <t>Факт за  2012 рік</t>
  </si>
  <si>
    <t>Факт за рік</t>
  </si>
  <si>
    <t>до плану на  2013 рік</t>
  </si>
  <si>
    <t>до виконання  2012 рік</t>
  </si>
  <si>
    <t>Погашення заборгованості з різниці в тарифах на теплову енергію, послуги з централізованого постачання та</t>
  </si>
  <si>
    <t>Додаткова дотація з ДБ на забезпечення видатків на оплату праці</t>
  </si>
  <si>
    <t xml:space="preserve">   апарат управління</t>
  </si>
  <si>
    <t>Капітальні вкладення</t>
  </si>
  <si>
    <t>в т.ч. за рахунок субвенцій з обласного бюджету на працевлашт. молоді та оздоровлення дітей</t>
  </si>
  <si>
    <t>Начальник фінансового управління                       Кіровоградської міської ради</t>
  </si>
  <si>
    <t>Л.Бочкова</t>
  </si>
  <si>
    <t xml:space="preserve">   інвестиційні проекти (погашення заборгованості)</t>
  </si>
  <si>
    <t xml:space="preserve">   інші видатки (в т.ч. інформатизація виконавчих органів)</t>
  </si>
  <si>
    <t>Трансферти районним у місті та селищному бюджетам за рахунок субвенцій з державного бюджету на: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</si>
</sst>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0"/>
    <numFmt numFmtId="183" formatCode="0.0000"/>
    <numFmt numFmtId="184" formatCode="0.000000"/>
    <numFmt numFmtId="185" formatCode="0.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color indexed="8"/>
      <name val="Times New Roman Cyr"/>
      <family val="1"/>
    </font>
    <font>
      <sz val="10"/>
      <name val="Times New Roman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i/>
      <sz val="12"/>
      <name val="Times New Roman Cyr"/>
      <family val="0"/>
    </font>
    <font>
      <sz val="11"/>
      <name val="Times New Roman"/>
      <family val="1"/>
    </font>
    <font>
      <i/>
      <sz val="11"/>
      <name val="Times New Roman Cyr"/>
      <family val="0"/>
    </font>
    <font>
      <i/>
      <sz val="11"/>
      <name val="Times New Roman"/>
      <family val="1"/>
    </font>
    <font>
      <sz val="12"/>
      <color indexed="10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 Cyr"/>
      <family val="0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4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0" borderId="0">
      <alignment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32" fillId="0" borderId="7" applyNumberFormat="0" applyFill="0" applyAlignment="0" applyProtection="0"/>
    <xf numFmtId="0" fontId="29" fillId="21" borderId="8" applyNumberFormat="0" applyAlignment="0" applyProtection="0"/>
    <xf numFmtId="0" fontId="29" fillId="21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7" fillId="20" borderId="1" applyNumberFormat="0" applyAlignment="0" applyProtection="0"/>
    <xf numFmtId="0" fontId="35" fillId="0" borderId="0">
      <alignment/>
      <protection/>
    </xf>
    <xf numFmtId="0" fontId="2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34" fillId="23" borderId="9" applyNumberFormat="0" applyFont="0" applyAlignment="0" applyProtection="0"/>
    <xf numFmtId="9" fontId="0" fillId="0" borderId="0" applyFont="0" applyFill="0" applyBorder="0" applyAlignment="0" applyProtection="0"/>
    <xf numFmtId="0" fontId="26" fillId="20" borderId="2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36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vertical="center" wrapText="1"/>
    </xf>
    <xf numFmtId="180" fontId="11" fillId="0" borderId="18" xfId="0" applyNumberFormat="1" applyFont="1" applyFill="1" applyBorder="1" applyAlignment="1">
      <alignment horizontal="center" vertical="center" wrapText="1"/>
    </xf>
    <xf numFmtId="180" fontId="11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180" fontId="11" fillId="0" borderId="0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180" fontId="4" fillId="0" borderId="18" xfId="0" applyNumberFormat="1" applyFont="1" applyFill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vertical="center" wrapText="1"/>
    </xf>
    <xf numFmtId="180" fontId="11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vertical="center" wrapText="1"/>
    </xf>
    <xf numFmtId="180" fontId="4" fillId="0" borderId="18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180" fontId="12" fillId="0" borderId="0" xfId="0" applyNumberFormat="1" applyFont="1" applyBorder="1" applyAlignment="1">
      <alignment vertical="center" wrapText="1"/>
    </xf>
    <xf numFmtId="49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180" fontId="4" fillId="25" borderId="18" xfId="0" applyNumberFormat="1" applyFont="1" applyFill="1" applyBorder="1" applyAlignment="1">
      <alignment horizontal="center" vertical="center" wrapText="1"/>
    </xf>
    <xf numFmtId="180" fontId="4" fillId="0" borderId="18" xfId="0" applyNumberFormat="1" applyFont="1" applyBorder="1" applyAlignment="1">
      <alignment horizontal="center" vertical="center" wrapText="1"/>
    </xf>
    <xf numFmtId="180" fontId="11" fillId="0" borderId="18" xfId="0" applyNumberFormat="1" applyFont="1" applyBorder="1" applyAlignment="1">
      <alignment horizontal="center" vertical="center" wrapText="1"/>
    </xf>
    <xf numFmtId="180" fontId="11" fillId="25" borderId="18" xfId="0" applyNumberFormat="1" applyFont="1" applyFill="1" applyBorder="1" applyAlignment="1">
      <alignment horizontal="center" vertical="center" wrapText="1"/>
    </xf>
    <xf numFmtId="180" fontId="4" fillId="0" borderId="19" xfId="0" applyNumberFormat="1" applyFont="1" applyBorder="1" applyAlignment="1">
      <alignment horizontal="center" vertical="center" wrapText="1"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/>
    </xf>
    <xf numFmtId="180" fontId="11" fillId="0" borderId="19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right" vertical="center" wrapText="1"/>
    </xf>
    <xf numFmtId="0" fontId="13" fillId="0" borderId="17" xfId="0" applyFont="1" applyFill="1" applyBorder="1" applyAlignment="1">
      <alignment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vertical="center" wrapText="1"/>
    </xf>
    <xf numFmtId="49" fontId="14" fillId="0" borderId="17" xfId="0" applyNumberFormat="1" applyFont="1" applyBorder="1" applyAlignment="1">
      <alignment vertical="center" wrapText="1"/>
    </xf>
    <xf numFmtId="180" fontId="12" fillId="0" borderId="18" xfId="0" applyNumberFormat="1" applyFont="1" applyFill="1" applyBorder="1" applyAlignment="1">
      <alignment horizontal="center" vertical="center" wrapText="1"/>
    </xf>
    <xf numFmtId="180" fontId="12" fillId="0" borderId="1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80" fontId="12" fillId="25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80" fontId="11" fillId="0" borderId="18" xfId="0" applyNumberFormat="1" applyFont="1" applyFill="1" applyBorder="1" applyAlignment="1">
      <alignment horizontal="center" vertical="center" wrapText="1"/>
    </xf>
    <xf numFmtId="180" fontId="11" fillId="0" borderId="19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Border="1" applyAlignment="1">
      <alignment vertical="center" wrapText="1"/>
    </xf>
    <xf numFmtId="0" fontId="15" fillId="24" borderId="17" xfId="0" applyFont="1" applyFill="1" applyBorder="1" applyAlignment="1">
      <alignment horizontal="left" vertical="center" wrapText="1"/>
    </xf>
    <xf numFmtId="49" fontId="9" fillId="7" borderId="17" xfId="0" applyNumberFormat="1" applyFont="1" applyFill="1" applyBorder="1" applyAlignment="1">
      <alignment vertical="center" wrapText="1"/>
    </xf>
    <xf numFmtId="180" fontId="11" fillId="7" borderId="18" xfId="0" applyNumberFormat="1" applyFont="1" applyFill="1" applyBorder="1" applyAlignment="1">
      <alignment horizontal="center" vertical="center" wrapText="1"/>
    </xf>
    <xf numFmtId="180" fontId="11" fillId="7" borderId="18" xfId="0" applyNumberFormat="1" applyFont="1" applyFill="1" applyBorder="1" applyAlignment="1">
      <alignment horizontal="center" vertical="center" wrapText="1"/>
    </xf>
    <xf numFmtId="180" fontId="11" fillId="7" borderId="19" xfId="0" applyNumberFormat="1" applyFont="1" applyFill="1" applyBorder="1" applyAlignment="1">
      <alignment horizontal="center" vertical="center" wrapText="1"/>
    </xf>
    <xf numFmtId="180" fontId="11" fillId="7" borderId="0" xfId="0" applyNumberFormat="1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vertical="center" wrapText="1"/>
    </xf>
    <xf numFmtId="0" fontId="11" fillId="7" borderId="0" xfId="0" applyFont="1" applyFill="1" applyAlignment="1">
      <alignment vertical="center" wrapText="1"/>
    </xf>
    <xf numFmtId="180" fontId="4" fillId="0" borderId="19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center" vertical="center" wrapText="1"/>
    </xf>
    <xf numFmtId="49" fontId="9" fillId="3" borderId="17" xfId="0" applyNumberFormat="1" applyFont="1" applyFill="1" applyBorder="1" applyAlignment="1">
      <alignment vertical="center" wrapText="1"/>
    </xf>
    <xf numFmtId="180" fontId="11" fillId="3" borderId="18" xfId="0" applyNumberFormat="1" applyFont="1" applyFill="1" applyBorder="1" applyAlignment="1">
      <alignment horizontal="center" vertical="center" wrapText="1"/>
    </xf>
    <xf numFmtId="180" fontId="11" fillId="3" borderId="19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0" xfId="0" applyFont="1" applyFill="1" applyAlignment="1">
      <alignment vertical="center" wrapText="1"/>
    </xf>
    <xf numFmtId="0" fontId="13" fillId="0" borderId="17" xfId="0" applyFont="1" applyFill="1" applyBorder="1" applyAlignment="1">
      <alignment wrapText="1"/>
    </xf>
    <xf numFmtId="49" fontId="9" fillId="0" borderId="17" xfId="0" applyNumberFormat="1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80" fontId="3" fillId="0" borderId="18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vertical="center" wrapText="1"/>
    </xf>
    <xf numFmtId="49" fontId="9" fillId="22" borderId="17" xfId="0" applyNumberFormat="1" applyFont="1" applyFill="1" applyBorder="1" applyAlignment="1">
      <alignment vertical="center" wrapText="1"/>
    </xf>
    <xf numFmtId="180" fontId="11" fillId="22" borderId="18" xfId="0" applyNumberFormat="1" applyFont="1" applyFill="1" applyBorder="1" applyAlignment="1">
      <alignment horizontal="center" vertical="center" wrapText="1"/>
    </xf>
    <xf numFmtId="180" fontId="11" fillId="22" borderId="19" xfId="0" applyNumberFormat="1" applyFont="1" applyFill="1" applyBorder="1" applyAlignment="1">
      <alignment horizontal="center" vertical="center" wrapText="1"/>
    </xf>
    <xf numFmtId="0" fontId="4" fillId="22" borderId="0" xfId="0" applyFont="1" applyFill="1" applyBorder="1" applyAlignment="1">
      <alignment horizontal="center" vertical="center" wrapText="1"/>
    </xf>
    <xf numFmtId="180" fontId="4" fillId="22" borderId="0" xfId="0" applyNumberFormat="1" applyFont="1" applyFill="1" applyBorder="1" applyAlignment="1">
      <alignment vertical="center" wrapText="1"/>
    </xf>
    <xf numFmtId="0" fontId="4" fillId="22" borderId="0" xfId="0" applyFont="1" applyFill="1" applyBorder="1" applyAlignment="1">
      <alignment vertical="center" wrapText="1"/>
    </xf>
    <xf numFmtId="0" fontId="4" fillId="22" borderId="0" xfId="0" applyFont="1" applyFill="1" applyAlignment="1">
      <alignment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left" vertical="center" wrapText="1"/>
    </xf>
    <xf numFmtId="0" fontId="13" fillId="0" borderId="17" xfId="0" applyFont="1" applyBorder="1" applyAlignment="1">
      <alignment wrapText="1"/>
    </xf>
    <xf numFmtId="180" fontId="4" fillId="5" borderId="0" xfId="0" applyNumberFormat="1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4" fillId="0" borderId="20" xfId="0" applyNumberFormat="1" applyFont="1" applyFill="1" applyBorder="1" applyAlignment="1">
      <alignment vertical="center" wrapText="1"/>
    </xf>
    <xf numFmtId="180" fontId="4" fillId="0" borderId="21" xfId="0" applyNumberFormat="1" applyFont="1" applyFill="1" applyBorder="1" applyAlignment="1">
      <alignment horizontal="center" vertical="center" wrapText="1"/>
    </xf>
    <xf numFmtId="180" fontId="4" fillId="0" borderId="21" xfId="0" applyNumberFormat="1" applyFont="1" applyFill="1" applyBorder="1" applyAlignment="1">
      <alignment horizontal="center" vertical="center" wrapText="1"/>
    </xf>
    <xf numFmtId="180" fontId="4" fillId="0" borderId="22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vertical="center" wrapText="1"/>
    </xf>
    <xf numFmtId="180" fontId="17" fillId="0" borderId="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180" fontId="19" fillId="0" borderId="0" xfId="0" applyNumberFormat="1" applyFont="1" applyFill="1" applyBorder="1" applyAlignment="1">
      <alignment vertical="center" wrapText="1"/>
    </xf>
    <xf numFmtId="180" fontId="19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180" fontId="1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4" fillId="25" borderId="0" xfId="0" applyFont="1" applyFill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17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180" fontId="3" fillId="0" borderId="15" xfId="0" applyNumberFormat="1" applyFont="1" applyFill="1" applyBorder="1" applyAlignment="1">
      <alignment horizontal="center" vertical="center" wrapText="1"/>
    </xf>
    <xf numFmtId="180" fontId="11" fillId="25" borderId="19" xfId="0" applyNumberFormat="1" applyFont="1" applyFill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horizontal="center" vertical="center" wrapText="1"/>
    </xf>
    <xf numFmtId="180" fontId="4" fillId="0" borderId="23" xfId="0" applyNumberFormat="1" applyFont="1" applyFill="1" applyBorder="1" applyAlignment="1">
      <alignment horizontal="center" vertical="center" wrapText="1"/>
    </xf>
    <xf numFmtId="49" fontId="9" fillId="25" borderId="17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180" fontId="12" fillId="0" borderId="19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vertical="center" wrapText="1"/>
    </xf>
    <xf numFmtId="180" fontId="4" fillId="22" borderId="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right" vertical="center" wrapText="1"/>
    </xf>
    <xf numFmtId="49" fontId="14" fillId="0" borderId="17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181" fontId="4" fillId="0" borderId="0" xfId="0" applyNumberFormat="1" applyFont="1" applyBorder="1" applyAlignment="1">
      <alignment vertical="center" wrapText="1"/>
    </xf>
    <xf numFmtId="180" fontId="11" fillId="7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2" fontId="37" fillId="0" borderId="0" xfId="0" applyNumberFormat="1" applyFont="1" applyFill="1" applyBorder="1" applyAlignment="1">
      <alignment/>
    </xf>
    <xf numFmtId="180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ый" xfId="82"/>
    <cellStyle name="Обчислення" xfId="83"/>
    <cellStyle name="Обычный 2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передження" xfId="97"/>
    <cellStyle name="Текст пояснення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53"/>
  <sheetViews>
    <sheetView showZeros="0" tabSelected="1" view="pageBreakPreview" zoomScaleNormal="75" zoomScaleSheetLayoutView="100" zoomScalePageLayoutView="0" workbookViewId="0" topLeftCell="A1">
      <pane ySplit="6" topLeftCell="BM136" activePane="bottomLeft" state="frozen"/>
      <selection pane="topLeft" activeCell="A1" sqref="A1"/>
      <selection pane="bottomLeft" activeCell="N143" sqref="N143"/>
    </sheetView>
  </sheetViews>
  <sheetFormatPr defaultColWidth="9.125" defaultRowHeight="12.75"/>
  <cols>
    <col min="1" max="1" width="58.50390625" style="133" customWidth="1"/>
    <col min="2" max="2" width="14.125" style="97" hidden="1" customWidth="1"/>
    <col min="3" max="3" width="14.375" style="131" customWidth="1"/>
    <col min="4" max="4" width="10.875" style="132" hidden="1" customWidth="1"/>
    <col min="5" max="5" width="12.50390625" style="97" customWidth="1"/>
    <col min="6" max="6" width="11.00390625" style="1" hidden="1" customWidth="1"/>
    <col min="7" max="7" width="11.875" style="132" customWidth="1"/>
    <col min="8" max="8" width="12.625" style="132" customWidth="1"/>
    <col min="9" max="9" width="9.875" style="132" hidden="1" customWidth="1"/>
    <col min="10" max="10" width="11.00390625" style="1" customWidth="1"/>
    <col min="11" max="11" width="11.125" style="1" customWidth="1"/>
    <col min="12" max="12" width="10.625" style="1" customWidth="1"/>
    <col min="13" max="13" width="13.50390625" style="1" bestFit="1" customWidth="1"/>
    <col min="14" max="14" width="12.875" style="1" bestFit="1" customWidth="1"/>
    <col min="15" max="15" width="12.50390625" style="1" customWidth="1"/>
    <col min="16" max="16" width="11.375" style="1" bestFit="1" customWidth="1"/>
    <col min="17" max="64" width="9.125" style="1" customWidth="1"/>
    <col min="65" max="16384" width="9.125" style="2" customWidth="1"/>
  </cols>
  <sheetData>
    <row r="1" spans="1:11" ht="3.7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4.25" customHeight="1">
      <c r="A2" s="171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4.25" customHeight="1" thickBot="1">
      <c r="A3" s="3"/>
      <c r="B3" s="4"/>
      <c r="C3" s="4"/>
      <c r="D3" s="4"/>
      <c r="E3" s="4"/>
      <c r="F3" s="4"/>
      <c r="G3" s="4"/>
      <c r="H3" s="4"/>
      <c r="I3" s="4"/>
      <c r="J3" s="158" t="s">
        <v>1</v>
      </c>
      <c r="K3" s="158"/>
    </row>
    <row r="4" spans="1:64" s="8" customFormat="1" ht="17.25" customHeight="1">
      <c r="A4" s="172"/>
      <c r="B4" s="175" t="s">
        <v>166</v>
      </c>
      <c r="C4" s="175" t="s">
        <v>147</v>
      </c>
      <c r="D4" s="175"/>
      <c r="E4" s="175"/>
      <c r="F4" s="5" t="s">
        <v>2</v>
      </c>
      <c r="G4" s="175" t="s">
        <v>168</v>
      </c>
      <c r="H4" s="175"/>
      <c r="I4" s="176" t="s">
        <v>135</v>
      </c>
      <c r="J4" s="175" t="s">
        <v>169</v>
      </c>
      <c r="K4" s="178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64" s="8" customFormat="1" ht="24.75" customHeight="1">
      <c r="A5" s="173"/>
      <c r="B5" s="165"/>
      <c r="C5" s="165" t="s">
        <v>3</v>
      </c>
      <c r="D5" s="166" t="s">
        <v>164</v>
      </c>
      <c r="E5" s="165" t="s">
        <v>167</v>
      </c>
      <c r="F5" s="168" t="s">
        <v>4</v>
      </c>
      <c r="G5" s="165" t="s">
        <v>4</v>
      </c>
      <c r="H5" s="165" t="s">
        <v>6</v>
      </c>
      <c r="I5" s="177"/>
      <c r="J5" s="165" t="s">
        <v>5</v>
      </c>
      <c r="K5" s="161" t="s">
        <v>6</v>
      </c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4" s="8" customFormat="1" ht="19.5" customHeight="1" thickBot="1">
      <c r="A6" s="174"/>
      <c r="B6" s="166"/>
      <c r="C6" s="166"/>
      <c r="D6" s="167"/>
      <c r="E6" s="166"/>
      <c r="F6" s="169"/>
      <c r="G6" s="166"/>
      <c r="H6" s="166"/>
      <c r="I6" s="167"/>
      <c r="J6" s="166"/>
      <c r="K6" s="162"/>
      <c r="L6" s="6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11" s="7" customFormat="1" ht="12.75" customHeight="1" thickBot="1">
      <c r="A7" s="9" t="s">
        <v>7</v>
      </c>
      <c r="B7" s="10">
        <v>2</v>
      </c>
      <c r="C7" s="10">
        <v>3</v>
      </c>
      <c r="D7" s="10">
        <v>4</v>
      </c>
      <c r="E7" s="10">
        <v>4</v>
      </c>
      <c r="F7" s="10">
        <v>5</v>
      </c>
      <c r="G7" s="10">
        <v>5</v>
      </c>
      <c r="H7" s="10">
        <v>6</v>
      </c>
      <c r="I7" s="10">
        <v>7</v>
      </c>
      <c r="J7" s="10">
        <v>8</v>
      </c>
      <c r="K7" s="11">
        <v>9</v>
      </c>
    </row>
    <row r="8" spans="1:11" s="7" customFormat="1" ht="12" customHeight="1">
      <c r="A8" s="12" t="s">
        <v>8</v>
      </c>
      <c r="B8" s="13"/>
      <c r="C8" s="14"/>
      <c r="D8" s="14"/>
      <c r="E8" s="14"/>
      <c r="F8" s="14"/>
      <c r="G8" s="14"/>
      <c r="H8" s="14"/>
      <c r="I8" s="14"/>
      <c r="J8" s="15"/>
      <c r="K8" s="16"/>
    </row>
    <row r="9" spans="1:64" s="21" customFormat="1" ht="15" customHeight="1">
      <c r="A9" s="17" t="s">
        <v>9</v>
      </c>
      <c r="B9" s="18">
        <v>18347.5</v>
      </c>
      <c r="C9" s="18">
        <v>20657.397</v>
      </c>
      <c r="D9" s="18"/>
      <c r="E9" s="18">
        <v>19552.002</v>
      </c>
      <c r="F9" s="18">
        <f aca="true" t="shared" si="0" ref="F9:F14">E9-C9</f>
        <v>-1105.3950000000004</v>
      </c>
      <c r="G9" s="18">
        <f>E9-C9</f>
        <v>-1105.3950000000004</v>
      </c>
      <c r="H9" s="18">
        <f>E9/C9*100</f>
        <v>94.64891438161351</v>
      </c>
      <c r="I9" s="18">
        <f aca="true" t="shared" si="1" ref="I9:I27">E9/C9*100</f>
        <v>94.64891438161351</v>
      </c>
      <c r="J9" s="18">
        <f aca="true" t="shared" si="2" ref="J9:J46">E9-B9</f>
        <v>1204.5020000000004</v>
      </c>
      <c r="K9" s="19">
        <f>E9/B9*100</f>
        <v>106.56493800245266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</row>
    <row r="10" spans="1:64" s="21" customFormat="1" ht="15" customHeight="1" hidden="1">
      <c r="A10" s="46" t="s">
        <v>134</v>
      </c>
      <c r="B10" s="18"/>
      <c r="C10" s="47"/>
      <c r="D10" s="47"/>
      <c r="E10" s="47"/>
      <c r="F10" s="47">
        <f t="shared" si="0"/>
        <v>0</v>
      </c>
      <c r="G10" s="47">
        <f aca="true" t="shared" si="3" ref="G10:G74">E10-C10</f>
        <v>0</v>
      </c>
      <c r="H10" s="47" t="e">
        <f aca="true" t="shared" si="4" ref="H10:H74">E10/C10*100</f>
        <v>#DIV/0!</v>
      </c>
      <c r="I10" s="47" t="e">
        <f t="shared" si="1"/>
        <v>#DIV/0!</v>
      </c>
      <c r="J10" s="47">
        <f t="shared" si="2"/>
        <v>0</v>
      </c>
      <c r="K10" s="144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</row>
    <row r="11" spans="1:64" s="21" customFormat="1" ht="15" customHeight="1">
      <c r="A11" s="17" t="s">
        <v>10</v>
      </c>
      <c r="B11" s="18">
        <v>263854.6</v>
      </c>
      <c r="C11" s="18">
        <v>293844.562</v>
      </c>
      <c r="D11" s="18"/>
      <c r="E11" s="18">
        <v>292061.376</v>
      </c>
      <c r="F11" s="18">
        <f t="shared" si="0"/>
        <v>-1783.185999999987</v>
      </c>
      <c r="G11" s="18">
        <f t="shared" si="3"/>
        <v>-1783.185999999987</v>
      </c>
      <c r="H11" s="18">
        <f t="shared" si="4"/>
        <v>99.39315330940173</v>
      </c>
      <c r="I11" s="18">
        <f t="shared" si="1"/>
        <v>99.39315330940173</v>
      </c>
      <c r="J11" s="18">
        <f t="shared" si="2"/>
        <v>28206.776000000013</v>
      </c>
      <c r="K11" s="19">
        <f aca="true" t="shared" si="5" ref="K11:K25">E11/B11*100</f>
        <v>110.69027259710462</v>
      </c>
      <c r="L11" s="22"/>
      <c r="M11" s="22"/>
      <c r="N11" s="22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</row>
    <row r="12" spans="1:64" s="21" customFormat="1" ht="27.75" customHeight="1" hidden="1">
      <c r="A12" s="23" t="s">
        <v>11</v>
      </c>
      <c r="B12" s="24">
        <v>1431.9</v>
      </c>
      <c r="C12" s="24"/>
      <c r="D12" s="24"/>
      <c r="E12" s="24"/>
      <c r="F12" s="18">
        <f t="shared" si="0"/>
        <v>0</v>
      </c>
      <c r="G12" s="24">
        <f t="shared" si="3"/>
        <v>0</v>
      </c>
      <c r="H12" s="24" t="e">
        <f t="shared" si="4"/>
        <v>#DIV/0!</v>
      </c>
      <c r="I12" s="18" t="e">
        <f t="shared" si="1"/>
        <v>#DIV/0!</v>
      </c>
      <c r="J12" s="24">
        <f t="shared" si="2"/>
        <v>-1431.9</v>
      </c>
      <c r="K12" s="25">
        <f t="shared" si="5"/>
        <v>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</row>
    <row r="13" spans="1:64" s="21" customFormat="1" ht="16.5" customHeight="1">
      <c r="A13" s="17" t="s">
        <v>12</v>
      </c>
      <c r="B13" s="18">
        <v>156881.2</v>
      </c>
      <c r="C13" s="18">
        <v>153428.64</v>
      </c>
      <c r="D13" s="18"/>
      <c r="E13" s="18">
        <v>152298.201</v>
      </c>
      <c r="F13" s="18">
        <f t="shared" si="0"/>
        <v>-1130.439000000013</v>
      </c>
      <c r="G13" s="18">
        <f t="shared" si="3"/>
        <v>-1130.439000000013</v>
      </c>
      <c r="H13" s="18">
        <f t="shared" si="4"/>
        <v>99.26321513375859</v>
      </c>
      <c r="I13" s="18">
        <f t="shared" si="1"/>
        <v>99.26321513375859</v>
      </c>
      <c r="J13" s="18">
        <f t="shared" si="2"/>
        <v>-4582.999000000011</v>
      </c>
      <c r="K13" s="19">
        <f t="shared" si="5"/>
        <v>97.07868183058262</v>
      </c>
      <c r="L13" s="20"/>
      <c r="M13" s="22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</row>
    <row r="14" spans="1:64" s="21" customFormat="1" ht="24.75" customHeight="1">
      <c r="A14" s="46" t="s">
        <v>143</v>
      </c>
      <c r="B14" s="47">
        <v>19613.693</v>
      </c>
      <c r="C14" s="47">
        <v>4360.6</v>
      </c>
      <c r="D14" s="47"/>
      <c r="E14" s="47">
        <v>4360.6</v>
      </c>
      <c r="F14" s="47">
        <f t="shared" si="0"/>
        <v>0</v>
      </c>
      <c r="G14" s="47">
        <f t="shared" si="3"/>
        <v>0</v>
      </c>
      <c r="H14" s="47">
        <f t="shared" si="4"/>
        <v>100</v>
      </c>
      <c r="I14" s="47">
        <f t="shared" si="1"/>
        <v>100</v>
      </c>
      <c r="J14" s="47">
        <f t="shared" si="2"/>
        <v>-15253.092999999999</v>
      </c>
      <c r="K14" s="144">
        <f t="shared" si="5"/>
        <v>22.232427110998426</v>
      </c>
      <c r="L14" s="20"/>
      <c r="M14" s="22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s="21" customFormat="1" ht="18.75" customHeight="1">
      <c r="A15" s="26" t="s">
        <v>13</v>
      </c>
      <c r="B15" s="18">
        <f>B16+B18+B20+B21+B22+B23+B25+B26</f>
        <v>7069.7</v>
      </c>
      <c r="C15" s="18">
        <f>C16+C18+C20+C21+C22+C23+C25+C26</f>
        <v>8532.429</v>
      </c>
      <c r="D15" s="18">
        <f>D16+D18+D20+D21+D22+D23+D25+D26</f>
        <v>0</v>
      </c>
      <c r="E15" s="18">
        <f>E16+E18+E20+E21+E22+E23+E25+E26</f>
        <v>7866.479</v>
      </c>
      <c r="F15" s="18">
        <f>F16+F21+F22+F23+F25+F26</f>
        <v>-397.9359999999997</v>
      </c>
      <c r="G15" s="18">
        <f t="shared" si="3"/>
        <v>-665.9499999999998</v>
      </c>
      <c r="H15" s="18">
        <f t="shared" si="4"/>
        <v>92.1950712979856</v>
      </c>
      <c r="I15" s="18">
        <f t="shared" si="1"/>
        <v>92.1950712979856</v>
      </c>
      <c r="J15" s="18">
        <f t="shared" si="2"/>
        <v>796.7790000000005</v>
      </c>
      <c r="K15" s="19">
        <f t="shared" si="5"/>
        <v>111.27033678939702</v>
      </c>
      <c r="L15" s="27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14" ht="14.25" customHeight="1">
      <c r="A16" s="28" t="s">
        <v>14</v>
      </c>
      <c r="B16" s="24">
        <v>2809.4</v>
      </c>
      <c r="C16" s="24">
        <v>2908.6</v>
      </c>
      <c r="D16" s="24"/>
      <c r="E16" s="24">
        <v>2663.8</v>
      </c>
      <c r="F16" s="24">
        <f>E16-C16</f>
        <v>-244.79999999999973</v>
      </c>
      <c r="G16" s="24">
        <f t="shared" si="3"/>
        <v>-244.79999999999973</v>
      </c>
      <c r="H16" s="24">
        <f t="shared" si="4"/>
        <v>91.58357972907929</v>
      </c>
      <c r="I16" s="29">
        <f t="shared" si="1"/>
        <v>91.58357972907929</v>
      </c>
      <c r="J16" s="24">
        <f t="shared" si="2"/>
        <v>-145.5999999999999</v>
      </c>
      <c r="K16" s="25">
        <f t="shared" si="5"/>
        <v>94.81739873282552</v>
      </c>
      <c r="L16" s="163"/>
      <c r="M16" s="163"/>
      <c r="N16" s="45"/>
    </row>
    <row r="17" spans="1:14" ht="29.25" customHeight="1">
      <c r="A17" s="46" t="s">
        <v>174</v>
      </c>
      <c r="B17" s="47">
        <v>25</v>
      </c>
      <c r="C17" s="47">
        <v>154.9</v>
      </c>
      <c r="D17" s="47"/>
      <c r="E17" s="47">
        <v>148.2</v>
      </c>
      <c r="F17" s="47"/>
      <c r="G17" s="47">
        <f t="shared" si="3"/>
        <v>-6.700000000000017</v>
      </c>
      <c r="H17" s="47">
        <f t="shared" si="4"/>
        <v>95.67462879276952</v>
      </c>
      <c r="I17" s="47"/>
      <c r="J17" s="47">
        <f t="shared" si="2"/>
        <v>123.19999999999999</v>
      </c>
      <c r="K17" s="25"/>
      <c r="L17" s="150"/>
      <c r="M17" s="150"/>
      <c r="N17" s="45"/>
    </row>
    <row r="18" spans="1:13" ht="14.25" customHeight="1">
      <c r="A18" s="28" t="s">
        <v>148</v>
      </c>
      <c r="B18" s="24">
        <v>2209</v>
      </c>
      <c r="C18" s="24">
        <v>2949.3</v>
      </c>
      <c r="D18" s="24"/>
      <c r="E18" s="24">
        <v>2693.8</v>
      </c>
      <c r="F18" s="24"/>
      <c r="G18" s="24">
        <f t="shared" si="3"/>
        <v>-255.5</v>
      </c>
      <c r="H18" s="24">
        <f t="shared" si="4"/>
        <v>91.33692740650325</v>
      </c>
      <c r="I18" s="29">
        <f t="shared" si="1"/>
        <v>91.33692740650325</v>
      </c>
      <c r="J18" s="24">
        <f t="shared" si="2"/>
        <v>484.8000000000002</v>
      </c>
      <c r="K18" s="25">
        <f t="shared" si="5"/>
        <v>121.94658216387506</v>
      </c>
      <c r="L18" s="150"/>
      <c r="M18" s="150"/>
    </row>
    <row r="19" spans="1:13" ht="14.25" customHeight="1">
      <c r="A19" s="151" t="s">
        <v>149</v>
      </c>
      <c r="B19" s="47">
        <v>1169.5</v>
      </c>
      <c r="C19" s="47">
        <v>1759.5</v>
      </c>
      <c r="D19" s="47"/>
      <c r="E19" s="47">
        <v>1580.9</v>
      </c>
      <c r="F19" s="47"/>
      <c r="G19" s="47">
        <f t="shared" si="3"/>
        <v>-178.5999999999999</v>
      </c>
      <c r="H19" s="47">
        <f t="shared" si="4"/>
        <v>89.84938903097472</v>
      </c>
      <c r="I19" s="47">
        <f t="shared" si="1"/>
        <v>89.84938903097472</v>
      </c>
      <c r="J19" s="47">
        <f t="shared" si="2"/>
        <v>411.4000000000001</v>
      </c>
      <c r="K19" s="25">
        <f t="shared" si="5"/>
        <v>135.1774262505344</v>
      </c>
      <c r="L19" s="150"/>
      <c r="M19" s="150"/>
    </row>
    <row r="20" spans="1:14" ht="14.25" customHeight="1">
      <c r="A20" s="134" t="s">
        <v>150</v>
      </c>
      <c r="B20" s="29">
        <v>418.1</v>
      </c>
      <c r="C20" s="29">
        <v>447.3</v>
      </c>
      <c r="D20" s="29"/>
      <c r="E20" s="29">
        <v>434.786</v>
      </c>
      <c r="F20" s="29"/>
      <c r="G20" s="29">
        <f t="shared" si="3"/>
        <v>-12.51400000000001</v>
      </c>
      <c r="H20" s="29">
        <f t="shared" si="4"/>
        <v>97.20232506147998</v>
      </c>
      <c r="I20" s="29">
        <f t="shared" si="1"/>
        <v>97.20232506147998</v>
      </c>
      <c r="J20" s="29">
        <f t="shared" si="2"/>
        <v>16.68599999999998</v>
      </c>
      <c r="K20" s="25">
        <f t="shared" si="5"/>
        <v>103.99091126524753</v>
      </c>
      <c r="L20" s="150"/>
      <c r="M20" s="150"/>
      <c r="N20" s="45"/>
    </row>
    <row r="21" spans="1:13" ht="13.5" customHeight="1">
      <c r="A21" s="28" t="s">
        <v>15</v>
      </c>
      <c r="B21" s="24">
        <v>1202.5</v>
      </c>
      <c r="C21" s="24">
        <v>1582.734</v>
      </c>
      <c r="D21" s="24"/>
      <c r="E21" s="24">
        <v>1502.704</v>
      </c>
      <c r="F21" s="24">
        <f aca="true" t="shared" si="6" ref="F21:F45">E21-C21</f>
        <v>-80.02999999999997</v>
      </c>
      <c r="G21" s="24">
        <f t="shared" si="3"/>
        <v>-80.02999999999997</v>
      </c>
      <c r="H21" s="24">
        <f t="shared" si="4"/>
        <v>94.94355968848839</v>
      </c>
      <c r="I21" s="29">
        <f t="shared" si="1"/>
        <v>94.94355968848839</v>
      </c>
      <c r="J21" s="24">
        <f t="shared" si="2"/>
        <v>300.20399999999995</v>
      </c>
      <c r="K21" s="25">
        <f t="shared" si="5"/>
        <v>124.96498960498961</v>
      </c>
      <c r="L21" s="30"/>
      <c r="M21" s="31"/>
    </row>
    <row r="22" spans="1:13" ht="13.5" customHeight="1">
      <c r="A22" s="32" t="s">
        <v>16</v>
      </c>
      <c r="B22" s="24">
        <v>85.7</v>
      </c>
      <c r="C22" s="24">
        <v>138.995</v>
      </c>
      <c r="D22" s="24"/>
      <c r="E22" s="24">
        <v>103.435</v>
      </c>
      <c r="F22" s="24">
        <f t="shared" si="6"/>
        <v>-35.56</v>
      </c>
      <c r="G22" s="24">
        <f t="shared" si="3"/>
        <v>-35.56</v>
      </c>
      <c r="H22" s="24">
        <f t="shared" si="4"/>
        <v>74.41634591172345</v>
      </c>
      <c r="I22" s="29">
        <f t="shared" si="1"/>
        <v>74.41634591172345</v>
      </c>
      <c r="J22" s="24">
        <f t="shared" si="2"/>
        <v>17.735</v>
      </c>
      <c r="K22" s="25">
        <f t="shared" si="5"/>
        <v>120.69428238039673</v>
      </c>
      <c r="L22" s="30"/>
      <c r="M22" s="30"/>
    </row>
    <row r="23" spans="1:13" ht="12.75" customHeight="1">
      <c r="A23" s="28" t="s">
        <v>17</v>
      </c>
      <c r="B23" s="24">
        <v>176.7</v>
      </c>
      <c r="C23" s="24">
        <v>199</v>
      </c>
      <c r="D23" s="24"/>
      <c r="E23" s="24">
        <v>191.925</v>
      </c>
      <c r="F23" s="24">
        <f t="shared" si="6"/>
        <v>-7.074999999999989</v>
      </c>
      <c r="G23" s="24">
        <f t="shared" si="3"/>
        <v>-7.074999999999989</v>
      </c>
      <c r="H23" s="24">
        <f t="shared" si="4"/>
        <v>96.44472361809045</v>
      </c>
      <c r="I23" s="29">
        <f t="shared" si="1"/>
        <v>96.44472361809045</v>
      </c>
      <c r="J23" s="24">
        <f t="shared" si="2"/>
        <v>15.225000000000023</v>
      </c>
      <c r="K23" s="25">
        <f t="shared" si="5"/>
        <v>108.616298811545</v>
      </c>
      <c r="L23" s="30"/>
      <c r="M23" s="30"/>
    </row>
    <row r="24" spans="1:13" ht="15" customHeight="1" hidden="1">
      <c r="A24" s="28" t="s">
        <v>18</v>
      </c>
      <c r="B24" s="24"/>
      <c r="C24" s="24"/>
      <c r="D24" s="24"/>
      <c r="E24" s="24"/>
      <c r="F24" s="24">
        <f t="shared" si="6"/>
        <v>0</v>
      </c>
      <c r="G24" s="24">
        <f t="shared" si="3"/>
        <v>0</v>
      </c>
      <c r="H24" s="24" t="e">
        <f t="shared" si="4"/>
        <v>#DIV/0!</v>
      </c>
      <c r="I24" s="18" t="e">
        <f t="shared" si="1"/>
        <v>#DIV/0!</v>
      </c>
      <c r="J24" s="24">
        <f t="shared" si="2"/>
        <v>0</v>
      </c>
      <c r="K24" s="25" t="e">
        <f t="shared" si="5"/>
        <v>#DIV/0!</v>
      </c>
      <c r="L24" s="30"/>
      <c r="M24" s="30"/>
    </row>
    <row r="25" spans="1:13" ht="24.75" customHeight="1">
      <c r="A25" s="28" t="s">
        <v>19</v>
      </c>
      <c r="B25" s="139">
        <v>168.3</v>
      </c>
      <c r="C25" s="24">
        <v>183</v>
      </c>
      <c r="D25" s="24"/>
      <c r="E25" s="24">
        <v>164.159</v>
      </c>
      <c r="F25" s="24">
        <f t="shared" si="6"/>
        <v>-18.841000000000008</v>
      </c>
      <c r="G25" s="24">
        <f t="shared" si="3"/>
        <v>-18.841000000000008</v>
      </c>
      <c r="H25" s="24">
        <f t="shared" si="4"/>
        <v>89.70437158469944</v>
      </c>
      <c r="I25" s="29">
        <f t="shared" si="1"/>
        <v>89.70437158469944</v>
      </c>
      <c r="J25" s="24">
        <f t="shared" si="2"/>
        <v>-4.1410000000000196</v>
      </c>
      <c r="K25" s="25">
        <f t="shared" si="5"/>
        <v>97.53951277480688</v>
      </c>
      <c r="L25" s="30"/>
      <c r="M25" s="30"/>
    </row>
    <row r="26" spans="1:11" ht="16.5" customHeight="1">
      <c r="A26" s="23" t="s">
        <v>144</v>
      </c>
      <c r="B26" s="24"/>
      <c r="C26" s="24">
        <v>123.5</v>
      </c>
      <c r="D26" s="24"/>
      <c r="E26" s="24">
        <v>111.87</v>
      </c>
      <c r="F26" s="18">
        <f t="shared" si="6"/>
        <v>-11.629999999999995</v>
      </c>
      <c r="G26" s="24">
        <f t="shared" si="3"/>
        <v>-11.629999999999995</v>
      </c>
      <c r="H26" s="24">
        <f t="shared" si="4"/>
        <v>90.58299595141702</v>
      </c>
      <c r="I26" s="29">
        <f t="shared" si="1"/>
        <v>90.58299595141702</v>
      </c>
      <c r="J26" s="34">
        <f t="shared" si="2"/>
        <v>111.87</v>
      </c>
      <c r="K26" s="37"/>
    </row>
    <row r="27" spans="1:64" s="21" customFormat="1" ht="17.25" customHeight="1">
      <c r="A27" s="17" t="s">
        <v>20</v>
      </c>
      <c r="B27" s="18">
        <f>B28+B29+B31+B32+B33+B34+B35+B36+B30</f>
        <v>75997.4</v>
      </c>
      <c r="C27" s="18">
        <f>C28+C29+C31+C32+C33+C34+C35+C36+C30</f>
        <v>24340.58</v>
      </c>
      <c r="D27" s="18">
        <f>D28+D29+D31+D32+D33+D34+D35+D36+D30</f>
        <v>0</v>
      </c>
      <c r="E27" s="18">
        <f>E28+E29+E31+E32+E33+E34+E35+E36+E30</f>
        <v>22416.809999999998</v>
      </c>
      <c r="F27" s="18">
        <f t="shared" si="6"/>
        <v>-1923.770000000004</v>
      </c>
      <c r="G27" s="18">
        <f t="shared" si="3"/>
        <v>-1923.770000000004</v>
      </c>
      <c r="H27" s="18">
        <f t="shared" si="4"/>
        <v>92.09644963267102</v>
      </c>
      <c r="I27" s="18">
        <f t="shared" si="1"/>
        <v>92.09644963267102</v>
      </c>
      <c r="J27" s="18">
        <f t="shared" si="2"/>
        <v>-53580.59</v>
      </c>
      <c r="K27" s="19">
        <f>E27/B27*100</f>
        <v>29.496811733032974</v>
      </c>
      <c r="L27" s="27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12" ht="13.5" customHeight="1" hidden="1">
      <c r="A28" s="23" t="s">
        <v>21</v>
      </c>
      <c r="B28" s="24"/>
      <c r="C28" s="24"/>
      <c r="D28" s="24"/>
      <c r="E28" s="24"/>
      <c r="F28" s="24">
        <f t="shared" si="6"/>
        <v>0</v>
      </c>
      <c r="G28" s="24">
        <f t="shared" si="3"/>
        <v>0</v>
      </c>
      <c r="H28" s="24" t="e">
        <f t="shared" si="4"/>
        <v>#DIV/0!</v>
      </c>
      <c r="I28" s="29"/>
      <c r="J28" s="29">
        <f t="shared" si="2"/>
        <v>0</v>
      </c>
      <c r="K28" s="65"/>
      <c r="L28" s="20"/>
    </row>
    <row r="29" spans="1:17" ht="14.25" customHeight="1" hidden="1">
      <c r="A29" s="23" t="s">
        <v>22</v>
      </c>
      <c r="B29" s="24"/>
      <c r="C29" s="24"/>
      <c r="D29" s="24"/>
      <c r="E29" s="24"/>
      <c r="F29" s="24">
        <f t="shared" si="6"/>
        <v>0</v>
      </c>
      <c r="G29" s="24">
        <f t="shared" si="3"/>
        <v>0</v>
      </c>
      <c r="H29" s="24" t="e">
        <f t="shared" si="4"/>
        <v>#DIV/0!</v>
      </c>
      <c r="I29" s="29" t="e">
        <f>E29/C29*100</f>
        <v>#DIV/0!</v>
      </c>
      <c r="J29" s="29">
        <f t="shared" si="2"/>
        <v>0</v>
      </c>
      <c r="K29" s="65"/>
      <c r="L29" s="20"/>
      <c r="O29" s="38"/>
      <c r="P29" s="38"/>
      <c r="Q29" s="39"/>
    </row>
    <row r="30" spans="1:12" ht="17.25" customHeight="1" hidden="1">
      <c r="A30" s="23" t="s">
        <v>23</v>
      </c>
      <c r="B30" s="24"/>
      <c r="C30" s="24"/>
      <c r="D30" s="24"/>
      <c r="E30" s="24"/>
      <c r="F30" s="18">
        <f t="shared" si="6"/>
        <v>0</v>
      </c>
      <c r="G30" s="24">
        <f t="shared" si="3"/>
        <v>0</v>
      </c>
      <c r="H30" s="24" t="e">
        <f t="shared" si="4"/>
        <v>#DIV/0!</v>
      </c>
      <c r="I30" s="18" t="e">
        <f>E30/C30*100</f>
        <v>#DIV/0!</v>
      </c>
      <c r="J30" s="24">
        <f t="shared" si="2"/>
        <v>0</v>
      </c>
      <c r="K30" s="19" t="e">
        <f aca="true" t="shared" si="7" ref="K30:K46">E30/B30*100</f>
        <v>#DIV/0!</v>
      </c>
      <c r="L30" s="20"/>
    </row>
    <row r="31" spans="1:12" ht="17.25" customHeight="1" hidden="1">
      <c r="A31" s="23" t="s">
        <v>24</v>
      </c>
      <c r="B31" s="24">
        <v>0</v>
      </c>
      <c r="C31" s="24"/>
      <c r="D31" s="24"/>
      <c r="E31" s="24"/>
      <c r="F31" s="18">
        <f t="shared" si="6"/>
        <v>0</v>
      </c>
      <c r="G31" s="24">
        <f t="shared" si="3"/>
        <v>0</v>
      </c>
      <c r="H31" s="24" t="e">
        <f t="shared" si="4"/>
        <v>#DIV/0!</v>
      </c>
      <c r="I31" s="18" t="e">
        <f>E31/C31*100</f>
        <v>#DIV/0!</v>
      </c>
      <c r="J31" s="24">
        <f t="shared" si="2"/>
        <v>0</v>
      </c>
      <c r="K31" s="19" t="e">
        <f t="shared" si="7"/>
        <v>#DIV/0!</v>
      </c>
      <c r="L31" s="20"/>
    </row>
    <row r="32" spans="1:12" ht="14.25" customHeight="1" hidden="1">
      <c r="A32" s="23" t="s">
        <v>25</v>
      </c>
      <c r="B32" s="24"/>
      <c r="C32" s="24"/>
      <c r="D32" s="24"/>
      <c r="E32" s="24"/>
      <c r="F32" s="18">
        <f t="shared" si="6"/>
        <v>0</v>
      </c>
      <c r="G32" s="24">
        <f t="shared" si="3"/>
        <v>0</v>
      </c>
      <c r="H32" s="24" t="e">
        <f t="shared" si="4"/>
        <v>#DIV/0!</v>
      </c>
      <c r="I32" s="18"/>
      <c r="J32" s="24">
        <f t="shared" si="2"/>
        <v>0</v>
      </c>
      <c r="K32" s="19" t="e">
        <f t="shared" si="7"/>
        <v>#DIV/0!</v>
      </c>
      <c r="L32" s="20"/>
    </row>
    <row r="33" spans="1:12" ht="13.5" customHeight="1">
      <c r="A33" s="23" t="s">
        <v>26</v>
      </c>
      <c r="B33" s="24">
        <v>15637.2</v>
      </c>
      <c r="C33" s="24">
        <v>19511.167</v>
      </c>
      <c r="D33" s="24"/>
      <c r="E33" s="24">
        <v>17628.707</v>
      </c>
      <c r="F33" s="24">
        <f t="shared" si="6"/>
        <v>-1882.4600000000028</v>
      </c>
      <c r="G33" s="24">
        <f t="shared" si="3"/>
        <v>-1882.4600000000028</v>
      </c>
      <c r="H33" s="24">
        <f t="shared" si="4"/>
        <v>90.35188412871459</v>
      </c>
      <c r="I33" s="29">
        <f aca="true" t="shared" si="8" ref="I33:I64">E33/C33*100</f>
        <v>90.35188412871459</v>
      </c>
      <c r="J33" s="24">
        <f t="shared" si="2"/>
        <v>1991.5069999999978</v>
      </c>
      <c r="K33" s="25">
        <f t="shared" si="7"/>
        <v>112.7357007648428</v>
      </c>
      <c r="L33" s="20"/>
    </row>
    <row r="34" spans="1:12" ht="17.25" customHeight="1" hidden="1">
      <c r="A34" s="23" t="s">
        <v>27</v>
      </c>
      <c r="B34" s="24"/>
      <c r="C34" s="24"/>
      <c r="D34" s="24"/>
      <c r="E34" s="24"/>
      <c r="F34" s="24">
        <f t="shared" si="6"/>
        <v>0</v>
      </c>
      <c r="G34" s="24">
        <f t="shared" si="3"/>
        <v>0</v>
      </c>
      <c r="H34" s="24" t="e">
        <f t="shared" si="4"/>
        <v>#DIV/0!</v>
      </c>
      <c r="I34" s="29" t="e">
        <f t="shared" si="8"/>
        <v>#DIV/0!</v>
      </c>
      <c r="J34" s="24">
        <f t="shared" si="2"/>
        <v>0</v>
      </c>
      <c r="K34" s="25" t="e">
        <f t="shared" si="7"/>
        <v>#DIV/0!</v>
      </c>
      <c r="L34" s="20"/>
    </row>
    <row r="35" spans="1:12" ht="15.75" customHeight="1">
      <c r="A35" s="23" t="s">
        <v>28</v>
      </c>
      <c r="B35" s="24">
        <v>3417.2</v>
      </c>
      <c r="C35" s="24">
        <v>4829.413</v>
      </c>
      <c r="D35" s="24"/>
      <c r="E35" s="24">
        <v>4788.103</v>
      </c>
      <c r="F35" s="24">
        <f t="shared" si="6"/>
        <v>-41.30999999999949</v>
      </c>
      <c r="G35" s="24">
        <f t="shared" si="3"/>
        <v>-41.30999999999949</v>
      </c>
      <c r="H35" s="24">
        <f t="shared" si="4"/>
        <v>99.14461654035388</v>
      </c>
      <c r="I35" s="29">
        <f t="shared" si="8"/>
        <v>99.14461654035388</v>
      </c>
      <c r="J35" s="24">
        <f t="shared" si="2"/>
        <v>1370.9030000000002</v>
      </c>
      <c r="K35" s="25">
        <f t="shared" si="7"/>
        <v>140.11772796441534</v>
      </c>
      <c r="L35" s="20"/>
    </row>
    <row r="36" spans="1:12" ht="27.75" customHeight="1">
      <c r="A36" s="23" t="s">
        <v>170</v>
      </c>
      <c r="B36" s="24">
        <v>56943</v>
      </c>
      <c r="C36" s="24"/>
      <c r="D36" s="33"/>
      <c r="E36" s="24"/>
      <c r="F36" s="35">
        <f t="shared" si="6"/>
        <v>0</v>
      </c>
      <c r="G36" s="24">
        <f t="shared" si="3"/>
        <v>0</v>
      </c>
      <c r="H36" s="24"/>
      <c r="I36" s="18" t="e">
        <f t="shared" si="8"/>
        <v>#DIV/0!</v>
      </c>
      <c r="J36" s="157">
        <f t="shared" si="2"/>
        <v>-56943</v>
      </c>
      <c r="K36" s="40">
        <f t="shared" si="7"/>
        <v>0</v>
      </c>
      <c r="L36" s="20"/>
    </row>
    <row r="37" spans="1:64" s="21" customFormat="1" ht="15.75" customHeight="1">
      <c r="A37" s="17" t="s">
        <v>29</v>
      </c>
      <c r="B37" s="18">
        <v>23157.5</v>
      </c>
      <c r="C37" s="18">
        <v>25185.85</v>
      </c>
      <c r="D37" s="18"/>
      <c r="E37" s="18">
        <v>24754.658</v>
      </c>
      <c r="F37" s="18">
        <f t="shared" si="6"/>
        <v>-431.1919999999991</v>
      </c>
      <c r="G37" s="18">
        <f t="shared" si="3"/>
        <v>-431.1919999999991</v>
      </c>
      <c r="H37" s="18">
        <f t="shared" si="4"/>
        <v>98.28795931048585</v>
      </c>
      <c r="I37" s="18">
        <f t="shared" si="8"/>
        <v>98.28795931048585</v>
      </c>
      <c r="J37" s="18">
        <f t="shared" si="2"/>
        <v>1597.1579999999994</v>
      </c>
      <c r="K37" s="19">
        <f t="shared" si="7"/>
        <v>106.8969361977761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</row>
    <row r="38" spans="1:64" s="21" customFormat="1" ht="16.5" customHeight="1">
      <c r="A38" s="17" t="s">
        <v>30</v>
      </c>
      <c r="B38" s="18">
        <f>B39+B40+B42</f>
        <v>616.4</v>
      </c>
      <c r="C38" s="18">
        <f>C40+C42+C41+C39</f>
        <v>742.999</v>
      </c>
      <c r="D38" s="18">
        <f>D40+D42+D41+D39</f>
        <v>0</v>
      </c>
      <c r="E38" s="18">
        <f>E40+E42+E41+E39</f>
        <v>585.01</v>
      </c>
      <c r="F38" s="18">
        <f t="shared" si="6"/>
        <v>-157.98900000000003</v>
      </c>
      <c r="G38" s="18">
        <f t="shared" si="3"/>
        <v>-157.98900000000003</v>
      </c>
      <c r="H38" s="18">
        <f t="shared" si="4"/>
        <v>78.73631054685134</v>
      </c>
      <c r="I38" s="18">
        <f t="shared" si="8"/>
        <v>78.73631054685134</v>
      </c>
      <c r="J38" s="18">
        <f t="shared" si="2"/>
        <v>-31.389999999999986</v>
      </c>
      <c r="K38" s="19">
        <f t="shared" si="7"/>
        <v>94.90752757949383</v>
      </c>
      <c r="L38" s="41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</row>
    <row r="39" spans="1:64" s="21" customFormat="1" ht="13.5" customHeight="1">
      <c r="A39" s="42" t="s">
        <v>31</v>
      </c>
      <c r="B39" s="24">
        <v>226</v>
      </c>
      <c r="C39" s="24">
        <v>407.999</v>
      </c>
      <c r="D39" s="24"/>
      <c r="E39" s="24">
        <v>275.998</v>
      </c>
      <c r="F39" s="24">
        <f t="shared" si="6"/>
        <v>-132.00100000000003</v>
      </c>
      <c r="G39" s="24">
        <f t="shared" si="3"/>
        <v>-132.00100000000003</v>
      </c>
      <c r="H39" s="24">
        <f t="shared" si="4"/>
        <v>67.64673442827065</v>
      </c>
      <c r="I39" s="18">
        <f t="shared" si="8"/>
        <v>67.64673442827065</v>
      </c>
      <c r="J39" s="29">
        <f t="shared" si="2"/>
        <v>49.99799999999999</v>
      </c>
      <c r="K39" s="65">
        <f t="shared" si="7"/>
        <v>122.12300884955751</v>
      </c>
      <c r="L39" s="41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</row>
    <row r="40" spans="1:12" ht="15.75" customHeight="1">
      <c r="A40" s="23" t="s">
        <v>32</v>
      </c>
      <c r="B40" s="24">
        <v>360</v>
      </c>
      <c r="C40" s="24">
        <v>300</v>
      </c>
      <c r="D40" s="24"/>
      <c r="E40" s="24">
        <v>277.8</v>
      </c>
      <c r="F40" s="24">
        <f t="shared" si="6"/>
        <v>-22.19999999999999</v>
      </c>
      <c r="G40" s="24">
        <f t="shared" si="3"/>
        <v>-22.19999999999999</v>
      </c>
      <c r="H40" s="24">
        <f t="shared" si="4"/>
        <v>92.60000000000001</v>
      </c>
      <c r="I40" s="18">
        <f t="shared" si="8"/>
        <v>92.60000000000001</v>
      </c>
      <c r="J40" s="29">
        <f t="shared" si="2"/>
        <v>-82.19999999999999</v>
      </c>
      <c r="K40" s="65">
        <f t="shared" si="7"/>
        <v>77.16666666666667</v>
      </c>
      <c r="L40" s="43"/>
    </row>
    <row r="41" spans="1:12" ht="12" customHeight="1" hidden="1">
      <c r="A41" s="23" t="s">
        <v>33</v>
      </c>
      <c r="B41" s="24">
        <v>17.373</v>
      </c>
      <c r="C41" s="24"/>
      <c r="D41" s="24"/>
      <c r="E41" s="24"/>
      <c r="F41" s="24">
        <f t="shared" si="6"/>
        <v>0</v>
      </c>
      <c r="G41" s="24">
        <f t="shared" si="3"/>
        <v>0</v>
      </c>
      <c r="H41" s="24" t="e">
        <f t="shared" si="4"/>
        <v>#DIV/0!</v>
      </c>
      <c r="I41" s="18" t="e">
        <f t="shared" si="8"/>
        <v>#DIV/0!</v>
      </c>
      <c r="J41" s="29">
        <f t="shared" si="2"/>
        <v>-17.373</v>
      </c>
      <c r="K41" s="65">
        <f t="shared" si="7"/>
        <v>0</v>
      </c>
      <c r="L41" s="43"/>
    </row>
    <row r="42" spans="1:12" ht="16.5" customHeight="1">
      <c r="A42" s="23" t="s">
        <v>34</v>
      </c>
      <c r="B42" s="24">
        <v>30.4</v>
      </c>
      <c r="C42" s="24">
        <v>35</v>
      </c>
      <c r="D42" s="24"/>
      <c r="E42" s="24">
        <v>31.212</v>
      </c>
      <c r="F42" s="24">
        <f t="shared" si="6"/>
        <v>-3.7880000000000003</v>
      </c>
      <c r="G42" s="24">
        <f t="shared" si="3"/>
        <v>-3.7880000000000003</v>
      </c>
      <c r="H42" s="24">
        <f t="shared" si="4"/>
        <v>89.17714285714285</v>
      </c>
      <c r="I42" s="18">
        <f t="shared" si="8"/>
        <v>89.17714285714285</v>
      </c>
      <c r="J42" s="29">
        <f t="shared" si="2"/>
        <v>0.8120000000000012</v>
      </c>
      <c r="K42" s="65">
        <f t="shared" si="7"/>
        <v>102.67105263157895</v>
      </c>
      <c r="L42" s="43"/>
    </row>
    <row r="43" spans="1:64" s="21" customFormat="1" ht="16.5" customHeight="1">
      <c r="A43" s="17" t="s">
        <v>35</v>
      </c>
      <c r="B43" s="18">
        <v>5620.6</v>
      </c>
      <c r="C43" s="18">
        <v>6014.49</v>
      </c>
      <c r="D43" s="18"/>
      <c r="E43" s="18">
        <v>5431.977</v>
      </c>
      <c r="F43" s="18">
        <f t="shared" si="6"/>
        <v>-582.5129999999999</v>
      </c>
      <c r="G43" s="18">
        <f t="shared" si="3"/>
        <v>-582.5129999999999</v>
      </c>
      <c r="H43" s="18">
        <f t="shared" si="4"/>
        <v>90.31483966221575</v>
      </c>
      <c r="I43" s="18">
        <f t="shared" si="8"/>
        <v>90.31483966221575</v>
      </c>
      <c r="J43" s="18">
        <f t="shared" si="2"/>
        <v>-188.6230000000005</v>
      </c>
      <c r="K43" s="19">
        <f t="shared" si="7"/>
        <v>96.64407714478881</v>
      </c>
      <c r="L43" s="43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</row>
    <row r="44" spans="1:64" s="21" customFormat="1" ht="18" customHeight="1" hidden="1">
      <c r="A44" s="17" t="s">
        <v>36</v>
      </c>
      <c r="B44" s="18">
        <f>B45+B54</f>
        <v>18086</v>
      </c>
      <c r="C44" s="36"/>
      <c r="D44" s="36"/>
      <c r="E44" s="18"/>
      <c r="F44" s="35">
        <f t="shared" si="6"/>
        <v>0</v>
      </c>
      <c r="G44" s="18">
        <f t="shared" si="3"/>
        <v>0</v>
      </c>
      <c r="H44" s="18" t="e">
        <f t="shared" si="4"/>
        <v>#DIV/0!</v>
      </c>
      <c r="I44" s="18" t="e">
        <f t="shared" si="8"/>
        <v>#DIV/0!</v>
      </c>
      <c r="J44" s="35">
        <f t="shared" si="2"/>
        <v>-18086</v>
      </c>
      <c r="K44" s="40">
        <f t="shared" si="7"/>
        <v>0</v>
      </c>
      <c r="L44" s="43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</row>
    <row r="45" spans="1:64" s="21" customFormat="1" ht="16.5" customHeight="1">
      <c r="A45" s="17" t="s">
        <v>37</v>
      </c>
      <c r="B45" s="18">
        <f>B46+B54+B51+B52</f>
        <v>15733.5</v>
      </c>
      <c r="C45" s="18">
        <f>C46+C51+C52+C53+C54</f>
        <v>20341.911</v>
      </c>
      <c r="D45" s="18">
        <f>D46+D51+D52+D53+D54</f>
        <v>0</v>
      </c>
      <c r="E45" s="18">
        <f>E46+E51+E52+E53+E54</f>
        <v>16896.539</v>
      </c>
      <c r="F45" s="18">
        <f t="shared" si="6"/>
        <v>-3445.3719999999994</v>
      </c>
      <c r="G45" s="18">
        <f t="shared" si="3"/>
        <v>-3445.3719999999994</v>
      </c>
      <c r="H45" s="18">
        <f t="shared" si="4"/>
        <v>83.06269258576542</v>
      </c>
      <c r="I45" s="18">
        <f t="shared" si="8"/>
        <v>83.06269258576542</v>
      </c>
      <c r="J45" s="18">
        <f t="shared" si="2"/>
        <v>1163.0390000000007</v>
      </c>
      <c r="K45" s="19">
        <f t="shared" si="7"/>
        <v>107.39211872755585</v>
      </c>
      <c r="L45" s="44"/>
      <c r="M45" s="20"/>
      <c r="N45" s="20"/>
      <c r="O45" s="22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</row>
    <row r="46" spans="1:15" ht="31.5" customHeight="1">
      <c r="A46" s="23" t="s">
        <v>38</v>
      </c>
      <c r="B46" s="18">
        <f>B48+B49+B50</f>
        <v>13102.6</v>
      </c>
      <c r="C46" s="18">
        <f>C48+C49+C50</f>
        <v>16784.881</v>
      </c>
      <c r="D46" s="18">
        <f>D48+D49+D50</f>
        <v>0</v>
      </c>
      <c r="E46" s="18">
        <f>E48+E49+E50</f>
        <v>14377.307999999999</v>
      </c>
      <c r="F46" s="18">
        <f>F48+F49+F50</f>
        <v>-2407.5729999999985</v>
      </c>
      <c r="G46" s="18">
        <f t="shared" si="3"/>
        <v>-2407.573000000002</v>
      </c>
      <c r="H46" s="18">
        <f t="shared" si="4"/>
        <v>85.6562998569963</v>
      </c>
      <c r="I46" s="18">
        <f t="shared" si="8"/>
        <v>85.6562998569963</v>
      </c>
      <c r="J46" s="18">
        <f t="shared" si="2"/>
        <v>1274.7079999999987</v>
      </c>
      <c r="K46" s="19">
        <f t="shared" si="7"/>
        <v>109.7286645398623</v>
      </c>
      <c r="O46" s="45"/>
    </row>
    <row r="47" spans="1:15" ht="17.25" customHeight="1" hidden="1">
      <c r="A47" s="23"/>
      <c r="B47" s="18"/>
      <c r="C47" s="18"/>
      <c r="D47" s="18"/>
      <c r="E47" s="18"/>
      <c r="F47" s="18"/>
      <c r="G47" s="18">
        <f t="shared" si="3"/>
        <v>0</v>
      </c>
      <c r="H47" s="18" t="e">
        <f t="shared" si="4"/>
        <v>#DIV/0!</v>
      </c>
      <c r="I47" s="18" t="e">
        <f t="shared" si="8"/>
        <v>#DIV/0!</v>
      </c>
      <c r="J47" s="18"/>
      <c r="K47" s="19"/>
      <c r="O47" s="45"/>
    </row>
    <row r="48" spans="1:64" s="49" customFormat="1" ht="13.5" customHeight="1">
      <c r="A48" s="46" t="s">
        <v>39</v>
      </c>
      <c r="B48" s="47">
        <v>7229.9</v>
      </c>
      <c r="C48" s="48">
        <f>8740.981-C51</f>
        <v>8499.981</v>
      </c>
      <c r="D48" s="48"/>
      <c r="E48" s="48">
        <f>7950.953-241</f>
        <v>7709.953</v>
      </c>
      <c r="F48" s="24">
        <f>E48-C48</f>
        <v>-790.0279999999993</v>
      </c>
      <c r="G48" s="48">
        <f t="shared" si="3"/>
        <v>-790.0279999999993</v>
      </c>
      <c r="H48" s="48">
        <f t="shared" si="4"/>
        <v>90.7055321653072</v>
      </c>
      <c r="I48" s="47">
        <f t="shared" si="8"/>
        <v>90.7055321653072</v>
      </c>
      <c r="J48" s="48">
        <f aca="true" t="shared" si="9" ref="J48:J74">E48-B48</f>
        <v>480.0530000000008</v>
      </c>
      <c r="K48" s="25">
        <f>E48/B48*100</f>
        <v>106.63982904327862</v>
      </c>
      <c r="L48" s="30"/>
      <c r="M48" s="30"/>
      <c r="N48" s="31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</row>
    <row r="49" spans="1:64" s="49" customFormat="1" ht="13.5" customHeight="1">
      <c r="A49" s="46" t="s">
        <v>40</v>
      </c>
      <c r="B49" s="47">
        <v>5772.6</v>
      </c>
      <c r="C49" s="48">
        <f>8104.217</f>
        <v>8104.217</v>
      </c>
      <c r="D49" s="48"/>
      <c r="E49" s="48">
        <f>6512.653</f>
        <v>6512.653</v>
      </c>
      <c r="F49" s="24">
        <f>E49-C49</f>
        <v>-1591.5639999999994</v>
      </c>
      <c r="G49" s="48">
        <f t="shared" si="3"/>
        <v>-1591.5639999999994</v>
      </c>
      <c r="H49" s="48">
        <f t="shared" si="4"/>
        <v>80.36128598234723</v>
      </c>
      <c r="I49" s="47">
        <f t="shared" si="8"/>
        <v>80.36128598234723</v>
      </c>
      <c r="J49" s="48">
        <f t="shared" si="9"/>
        <v>740.0529999999999</v>
      </c>
      <c r="K49" s="25">
        <f>E49/B49*100</f>
        <v>112.82009839587015</v>
      </c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</row>
    <row r="50" spans="1:64" s="49" customFormat="1" ht="13.5" customHeight="1">
      <c r="A50" s="46" t="s">
        <v>41</v>
      </c>
      <c r="B50" s="47">
        <v>100.1</v>
      </c>
      <c r="C50" s="48">
        <v>180.683</v>
      </c>
      <c r="D50" s="48"/>
      <c r="E50" s="48">
        <v>154.702</v>
      </c>
      <c r="F50" s="24">
        <f>E50-C50</f>
        <v>-25.980999999999995</v>
      </c>
      <c r="G50" s="48">
        <f t="shared" si="3"/>
        <v>-25.980999999999995</v>
      </c>
      <c r="H50" s="48">
        <f t="shared" si="4"/>
        <v>85.62067266981398</v>
      </c>
      <c r="I50" s="47">
        <f t="shared" si="8"/>
        <v>85.62067266981398</v>
      </c>
      <c r="J50" s="48">
        <f t="shared" si="9"/>
        <v>54.602000000000004</v>
      </c>
      <c r="K50" s="25">
        <f>E50/B50*100</f>
        <v>154.54745254745254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</row>
    <row r="51" spans="1:64" s="136" customFormat="1" ht="22.5" customHeight="1">
      <c r="A51" s="134" t="s">
        <v>42</v>
      </c>
      <c r="B51" s="48">
        <v>248.4</v>
      </c>
      <c r="C51" s="48">
        <v>241</v>
      </c>
      <c r="D51" s="48"/>
      <c r="E51" s="48">
        <v>241</v>
      </c>
      <c r="F51" s="24"/>
      <c r="G51" s="48">
        <f t="shared" si="3"/>
        <v>0</v>
      </c>
      <c r="H51" s="48">
        <f t="shared" si="4"/>
        <v>100</v>
      </c>
      <c r="I51" s="29">
        <f t="shared" si="8"/>
        <v>100</v>
      </c>
      <c r="J51" s="48">
        <f t="shared" si="9"/>
        <v>-7.400000000000006</v>
      </c>
      <c r="K51" s="25">
        <f>E51/B51*100</f>
        <v>97.02093397745571</v>
      </c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</row>
    <row r="52" spans="1:64" s="49" customFormat="1" ht="16.5" customHeight="1">
      <c r="A52" s="51" t="s">
        <v>43</v>
      </c>
      <c r="B52" s="48">
        <v>30</v>
      </c>
      <c r="C52" s="24">
        <v>30</v>
      </c>
      <c r="D52" s="24"/>
      <c r="E52" s="24">
        <v>30</v>
      </c>
      <c r="F52" s="24"/>
      <c r="G52" s="24">
        <f t="shared" si="3"/>
        <v>0</v>
      </c>
      <c r="H52" s="24">
        <f t="shared" si="4"/>
        <v>100</v>
      </c>
      <c r="I52" s="29">
        <f t="shared" si="8"/>
        <v>100</v>
      </c>
      <c r="J52" s="48">
        <f t="shared" si="9"/>
        <v>0</v>
      </c>
      <c r="K52" s="25">
        <f>E52/B52*100</f>
        <v>100</v>
      </c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</row>
    <row r="53" spans="1:64" s="53" customFormat="1" ht="13.5" customHeight="1" hidden="1">
      <c r="A53" s="51" t="s">
        <v>44</v>
      </c>
      <c r="B53" s="24"/>
      <c r="C53" s="24"/>
      <c r="D53" s="24"/>
      <c r="E53" s="24"/>
      <c r="F53" s="24">
        <f>E53-C53</f>
        <v>0</v>
      </c>
      <c r="G53" s="24">
        <f t="shared" si="3"/>
        <v>0</v>
      </c>
      <c r="H53" s="24" t="e">
        <f t="shared" si="4"/>
        <v>#DIV/0!</v>
      </c>
      <c r="I53" s="29" t="e">
        <f t="shared" si="8"/>
        <v>#DIV/0!</v>
      </c>
      <c r="J53" s="48">
        <f t="shared" si="9"/>
        <v>0</v>
      </c>
      <c r="K53" s="25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</row>
    <row r="54" spans="1:64" s="53" customFormat="1" ht="27.75" customHeight="1">
      <c r="A54" s="51" t="s">
        <v>45</v>
      </c>
      <c r="B54" s="29">
        <v>2352.5</v>
      </c>
      <c r="C54" s="24">
        <v>3286.03</v>
      </c>
      <c r="D54" s="24"/>
      <c r="E54" s="24">
        <v>2248.231</v>
      </c>
      <c r="F54" s="24">
        <f>E54-C54</f>
        <v>-1037.799</v>
      </c>
      <c r="G54" s="24">
        <f t="shared" si="3"/>
        <v>-1037.799</v>
      </c>
      <c r="H54" s="24">
        <f t="shared" si="4"/>
        <v>68.41784767637544</v>
      </c>
      <c r="I54" s="29">
        <f t="shared" si="8"/>
        <v>68.41784767637544</v>
      </c>
      <c r="J54" s="24">
        <f t="shared" si="9"/>
        <v>-104.26899999999978</v>
      </c>
      <c r="K54" s="25">
        <f>E54/B54*100</f>
        <v>95.56773645058449</v>
      </c>
      <c r="L54" s="30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</row>
    <row r="55" spans="1:64" s="53" customFormat="1" ht="15.75" customHeight="1">
      <c r="A55" s="73" t="s">
        <v>159</v>
      </c>
      <c r="B55" s="54"/>
      <c r="C55" s="54">
        <v>16.5</v>
      </c>
      <c r="D55" s="54"/>
      <c r="E55" s="54"/>
      <c r="F55" s="54"/>
      <c r="G55" s="54">
        <f t="shared" si="3"/>
        <v>-16.5</v>
      </c>
      <c r="H55" s="54">
        <f t="shared" si="4"/>
        <v>0</v>
      </c>
      <c r="I55" s="29">
        <f t="shared" si="8"/>
        <v>0</v>
      </c>
      <c r="J55" s="24">
        <f t="shared" si="9"/>
        <v>0</v>
      </c>
      <c r="K55" s="25"/>
      <c r="L55" s="30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</row>
    <row r="56" spans="1:11" ht="17.25" customHeight="1">
      <c r="A56" s="17" t="s">
        <v>46</v>
      </c>
      <c r="B56" s="54">
        <v>22.7</v>
      </c>
      <c r="C56" s="54">
        <v>287.875</v>
      </c>
      <c r="D56" s="54"/>
      <c r="E56" s="54">
        <v>220.445</v>
      </c>
      <c r="F56" s="54">
        <f aca="true" t="shared" si="10" ref="F56:F74">E56-C56</f>
        <v>-67.43</v>
      </c>
      <c r="G56" s="54">
        <f t="shared" si="3"/>
        <v>-67.43</v>
      </c>
      <c r="H56" s="54">
        <f t="shared" si="4"/>
        <v>76.57663916630482</v>
      </c>
      <c r="I56" s="54">
        <f t="shared" si="8"/>
        <v>76.57663916630482</v>
      </c>
      <c r="J56" s="54">
        <f t="shared" si="9"/>
        <v>197.745</v>
      </c>
      <c r="K56" s="55">
        <f>E56/B56*100</f>
        <v>971.1233480176212</v>
      </c>
    </row>
    <row r="57" spans="1:64" s="21" customFormat="1" ht="18.75" customHeight="1">
      <c r="A57" s="17" t="s">
        <v>47</v>
      </c>
      <c r="B57" s="18">
        <v>239.2</v>
      </c>
      <c r="C57" s="54">
        <v>215.9</v>
      </c>
      <c r="D57" s="54"/>
      <c r="E57" s="54">
        <v>137.888</v>
      </c>
      <c r="F57" s="54">
        <f t="shared" si="10"/>
        <v>-78.012</v>
      </c>
      <c r="G57" s="54">
        <f t="shared" si="3"/>
        <v>-78.012</v>
      </c>
      <c r="H57" s="54">
        <f t="shared" si="4"/>
        <v>63.86660490968041</v>
      </c>
      <c r="I57" s="54">
        <f t="shared" si="8"/>
        <v>63.86660490968041</v>
      </c>
      <c r="J57" s="54">
        <f t="shared" si="9"/>
        <v>-101.31199999999998</v>
      </c>
      <c r="K57" s="55">
        <f>E57/B57*100</f>
        <v>57.645484949832785</v>
      </c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</row>
    <row r="58" spans="1:64" s="21" customFormat="1" ht="40.5" customHeight="1" hidden="1">
      <c r="A58" s="17" t="s">
        <v>48</v>
      </c>
      <c r="B58" s="54">
        <v>0</v>
      </c>
      <c r="C58" s="54"/>
      <c r="D58" s="54"/>
      <c r="E58" s="54"/>
      <c r="F58" s="54">
        <f t="shared" si="10"/>
        <v>0</v>
      </c>
      <c r="G58" s="54">
        <f t="shared" si="3"/>
        <v>0</v>
      </c>
      <c r="H58" s="54" t="e">
        <f t="shared" si="4"/>
        <v>#DIV/0!</v>
      </c>
      <c r="I58" s="54" t="e">
        <f t="shared" si="8"/>
        <v>#DIV/0!</v>
      </c>
      <c r="J58" s="54">
        <f t="shared" si="9"/>
        <v>0</v>
      </c>
      <c r="K58" s="25" t="e">
        <f>E58/B58*100</f>
        <v>#DIV/0!</v>
      </c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</row>
    <row r="59" spans="1:64" s="21" customFormat="1" ht="18" customHeight="1">
      <c r="A59" s="17" t="s">
        <v>49</v>
      </c>
      <c r="B59" s="54">
        <f>B62+B60+B61</f>
        <v>811.9</v>
      </c>
      <c r="C59" s="54">
        <f>C62+C60+C61</f>
        <v>2696.0190000000002</v>
      </c>
      <c r="D59" s="54">
        <f>D62+D60+D61</f>
        <v>0</v>
      </c>
      <c r="E59" s="54">
        <f>E62+E60+E61</f>
        <v>1378.57</v>
      </c>
      <c r="F59" s="54">
        <f t="shared" si="10"/>
        <v>-1317.4490000000003</v>
      </c>
      <c r="G59" s="54">
        <f t="shared" si="3"/>
        <v>-1317.4490000000003</v>
      </c>
      <c r="H59" s="54">
        <f t="shared" si="4"/>
        <v>51.133541714654086</v>
      </c>
      <c r="I59" s="54">
        <f t="shared" si="8"/>
        <v>51.133541714654086</v>
      </c>
      <c r="J59" s="54">
        <f t="shared" si="9"/>
        <v>566.67</v>
      </c>
      <c r="K59" s="55">
        <f>E59/B59*100</f>
        <v>169.795541322823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</row>
    <row r="60" spans="1:64" s="21" customFormat="1" ht="15" customHeight="1">
      <c r="A60" s="23" t="s">
        <v>50</v>
      </c>
      <c r="B60" s="24"/>
      <c r="C60" s="24">
        <v>141.4</v>
      </c>
      <c r="D60" s="24"/>
      <c r="E60" s="24">
        <v>0</v>
      </c>
      <c r="F60" s="24">
        <f t="shared" si="10"/>
        <v>-141.4</v>
      </c>
      <c r="G60" s="24">
        <f t="shared" si="3"/>
        <v>-141.4</v>
      </c>
      <c r="H60" s="24">
        <f t="shared" si="4"/>
        <v>0</v>
      </c>
      <c r="I60" s="18">
        <f t="shared" si="8"/>
        <v>0</v>
      </c>
      <c r="J60" s="18">
        <f t="shared" si="9"/>
        <v>0</v>
      </c>
      <c r="K60" s="25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</row>
    <row r="61" spans="1:64" s="21" customFormat="1" ht="15" customHeight="1" hidden="1">
      <c r="A61" s="23" t="s">
        <v>51</v>
      </c>
      <c r="B61" s="24"/>
      <c r="C61" s="33"/>
      <c r="D61" s="33"/>
      <c r="E61" s="24"/>
      <c r="F61" s="24">
        <f t="shared" si="10"/>
        <v>0</v>
      </c>
      <c r="G61" s="24">
        <f t="shared" si="3"/>
        <v>0</v>
      </c>
      <c r="H61" s="24" t="e">
        <f t="shared" si="4"/>
        <v>#DIV/0!</v>
      </c>
      <c r="I61" s="18" t="e">
        <f t="shared" si="8"/>
        <v>#DIV/0!</v>
      </c>
      <c r="J61" s="24">
        <f t="shared" si="9"/>
        <v>0</v>
      </c>
      <c r="K61" s="19" t="e">
        <f aca="true" t="shared" si="11" ref="K61:K74">E61/B61*100</f>
        <v>#DIV/0!</v>
      </c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</row>
    <row r="62" spans="1:64" s="21" customFormat="1" ht="15" customHeight="1">
      <c r="A62" s="23" t="s">
        <v>155</v>
      </c>
      <c r="B62" s="24">
        <v>811.9</v>
      </c>
      <c r="C62" s="24">
        <v>2554.619</v>
      </c>
      <c r="D62" s="24"/>
      <c r="E62" s="24">
        <v>1378.57</v>
      </c>
      <c r="F62" s="24">
        <f t="shared" si="10"/>
        <v>-1176.0490000000002</v>
      </c>
      <c r="G62" s="24">
        <f t="shared" si="3"/>
        <v>-1176.0490000000002</v>
      </c>
      <c r="H62" s="24">
        <f t="shared" si="4"/>
        <v>53.963820045180896</v>
      </c>
      <c r="I62" s="29">
        <f t="shared" si="8"/>
        <v>53.963820045180896</v>
      </c>
      <c r="J62" s="24">
        <f t="shared" si="9"/>
        <v>566.67</v>
      </c>
      <c r="K62" s="25">
        <f t="shared" si="11"/>
        <v>169.795541322823</v>
      </c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</row>
    <row r="63" spans="1:64" s="21" customFormat="1" ht="14.25" customHeight="1" hidden="1">
      <c r="A63" s="56" t="s">
        <v>52</v>
      </c>
      <c r="B63" s="48"/>
      <c r="C63" s="50">
        <f>75+245</f>
        <v>320</v>
      </c>
      <c r="D63" s="50"/>
      <c r="E63" s="48"/>
      <c r="F63" s="35">
        <f t="shared" si="10"/>
        <v>-320</v>
      </c>
      <c r="G63" s="48">
        <f t="shared" si="3"/>
        <v>-320</v>
      </c>
      <c r="H63" s="48">
        <f t="shared" si="4"/>
        <v>0</v>
      </c>
      <c r="I63" s="29">
        <f t="shared" si="8"/>
        <v>0</v>
      </c>
      <c r="J63" s="35">
        <f t="shared" si="9"/>
        <v>0</v>
      </c>
      <c r="K63" s="40" t="e">
        <f t="shared" si="11"/>
        <v>#DIV/0!</v>
      </c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</row>
    <row r="64" spans="1:64" s="21" customFormat="1" ht="14.25" customHeight="1" hidden="1">
      <c r="A64" s="56" t="s">
        <v>53</v>
      </c>
      <c r="B64" s="48"/>
      <c r="C64" s="50">
        <v>47.8</v>
      </c>
      <c r="D64" s="50"/>
      <c r="E64" s="48"/>
      <c r="F64" s="35">
        <f t="shared" si="10"/>
        <v>-47.8</v>
      </c>
      <c r="G64" s="48">
        <f t="shared" si="3"/>
        <v>-47.8</v>
      </c>
      <c r="H64" s="48">
        <f t="shared" si="4"/>
        <v>0</v>
      </c>
      <c r="I64" s="29">
        <f t="shared" si="8"/>
        <v>0</v>
      </c>
      <c r="J64" s="35">
        <f t="shared" si="9"/>
        <v>0</v>
      </c>
      <c r="K64" s="40" t="e">
        <f t="shared" si="11"/>
        <v>#DIV/0!</v>
      </c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</row>
    <row r="65" spans="1:64" s="21" customFormat="1" ht="15.75" customHeight="1" hidden="1">
      <c r="A65" s="56" t="s">
        <v>54</v>
      </c>
      <c r="B65" s="48"/>
      <c r="C65" s="50">
        <v>218.6</v>
      </c>
      <c r="D65" s="50"/>
      <c r="E65" s="48"/>
      <c r="F65" s="35">
        <f t="shared" si="10"/>
        <v>-218.6</v>
      </c>
      <c r="G65" s="48">
        <f t="shared" si="3"/>
        <v>-218.6</v>
      </c>
      <c r="H65" s="48">
        <f t="shared" si="4"/>
        <v>0</v>
      </c>
      <c r="I65" s="29">
        <f aca="true" t="shared" si="12" ref="I65:I96">E65/C65*100</f>
        <v>0</v>
      </c>
      <c r="J65" s="35">
        <f t="shared" si="9"/>
        <v>0</v>
      </c>
      <c r="K65" s="40" t="e">
        <f t="shared" si="11"/>
        <v>#DIV/0!</v>
      </c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</row>
    <row r="66" spans="1:64" s="21" customFormat="1" ht="15.75" customHeight="1" hidden="1">
      <c r="A66" s="56" t="s">
        <v>55</v>
      </c>
      <c r="B66" s="48"/>
      <c r="C66" s="50">
        <v>65</v>
      </c>
      <c r="D66" s="50"/>
      <c r="E66" s="48"/>
      <c r="F66" s="35">
        <f t="shared" si="10"/>
        <v>-65</v>
      </c>
      <c r="G66" s="48">
        <f t="shared" si="3"/>
        <v>-65</v>
      </c>
      <c r="H66" s="48">
        <f t="shared" si="4"/>
        <v>0</v>
      </c>
      <c r="I66" s="29">
        <f t="shared" si="12"/>
        <v>0</v>
      </c>
      <c r="J66" s="35">
        <f t="shared" si="9"/>
        <v>0</v>
      </c>
      <c r="K66" s="40" t="e">
        <f t="shared" si="11"/>
        <v>#DIV/0!</v>
      </c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</row>
    <row r="67" spans="1:64" s="21" customFormat="1" ht="21.75" customHeight="1" hidden="1">
      <c r="A67" s="56" t="s">
        <v>56</v>
      </c>
      <c r="B67" s="48"/>
      <c r="C67" s="50">
        <v>18.4</v>
      </c>
      <c r="D67" s="50"/>
      <c r="E67" s="48"/>
      <c r="F67" s="35">
        <f t="shared" si="10"/>
        <v>-18.4</v>
      </c>
      <c r="G67" s="48">
        <f t="shared" si="3"/>
        <v>-18.4</v>
      </c>
      <c r="H67" s="48">
        <f t="shared" si="4"/>
        <v>0</v>
      </c>
      <c r="I67" s="29">
        <f t="shared" si="12"/>
        <v>0</v>
      </c>
      <c r="J67" s="35">
        <f t="shared" si="9"/>
        <v>0</v>
      </c>
      <c r="K67" s="40" t="e">
        <f t="shared" si="11"/>
        <v>#DIV/0!</v>
      </c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</row>
    <row r="68" spans="1:64" s="21" customFormat="1" ht="15.75" customHeight="1" hidden="1">
      <c r="A68" s="56" t="s">
        <v>57</v>
      </c>
      <c r="B68" s="48"/>
      <c r="C68" s="50">
        <v>210</v>
      </c>
      <c r="D68" s="50"/>
      <c r="E68" s="48"/>
      <c r="F68" s="35">
        <f t="shared" si="10"/>
        <v>-210</v>
      </c>
      <c r="G68" s="48">
        <f t="shared" si="3"/>
        <v>-210</v>
      </c>
      <c r="H68" s="48">
        <f t="shared" si="4"/>
        <v>0</v>
      </c>
      <c r="I68" s="29">
        <f t="shared" si="12"/>
        <v>0</v>
      </c>
      <c r="J68" s="35">
        <f t="shared" si="9"/>
        <v>0</v>
      </c>
      <c r="K68" s="40" t="e">
        <f t="shared" si="11"/>
        <v>#DIV/0!</v>
      </c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</row>
    <row r="69" spans="1:64" s="21" customFormat="1" ht="15.75" customHeight="1" hidden="1">
      <c r="A69" s="57" t="s">
        <v>58</v>
      </c>
      <c r="B69" s="48"/>
      <c r="C69" s="50">
        <v>60</v>
      </c>
      <c r="D69" s="50"/>
      <c r="E69" s="48"/>
      <c r="F69" s="35">
        <f t="shared" si="10"/>
        <v>-60</v>
      </c>
      <c r="G69" s="48">
        <f t="shared" si="3"/>
        <v>-60</v>
      </c>
      <c r="H69" s="48">
        <f t="shared" si="4"/>
        <v>0</v>
      </c>
      <c r="I69" s="29">
        <f t="shared" si="12"/>
        <v>0</v>
      </c>
      <c r="J69" s="35">
        <f t="shared" si="9"/>
        <v>0</v>
      </c>
      <c r="K69" s="40" t="e">
        <f t="shared" si="11"/>
        <v>#DIV/0!</v>
      </c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</row>
    <row r="70" spans="1:64" s="21" customFormat="1" ht="16.5" customHeight="1" hidden="1">
      <c r="A70" s="56" t="s">
        <v>59</v>
      </c>
      <c r="B70" s="48"/>
      <c r="C70" s="50">
        <v>25.1</v>
      </c>
      <c r="D70" s="50"/>
      <c r="E70" s="48"/>
      <c r="F70" s="35">
        <f t="shared" si="10"/>
        <v>-25.1</v>
      </c>
      <c r="G70" s="48">
        <f t="shared" si="3"/>
        <v>-25.1</v>
      </c>
      <c r="H70" s="48">
        <f t="shared" si="4"/>
        <v>0</v>
      </c>
      <c r="I70" s="29">
        <f t="shared" si="12"/>
        <v>0</v>
      </c>
      <c r="J70" s="35">
        <f t="shared" si="9"/>
        <v>0</v>
      </c>
      <c r="K70" s="40" t="e">
        <f t="shared" si="11"/>
        <v>#DIV/0!</v>
      </c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</row>
    <row r="71" spans="1:64" s="21" customFormat="1" ht="15.75" customHeight="1" hidden="1">
      <c r="A71" s="56" t="s">
        <v>60</v>
      </c>
      <c r="B71" s="48"/>
      <c r="C71" s="50">
        <v>1</v>
      </c>
      <c r="D71" s="50"/>
      <c r="E71" s="48"/>
      <c r="F71" s="35">
        <f t="shared" si="10"/>
        <v>-1</v>
      </c>
      <c r="G71" s="48">
        <f t="shared" si="3"/>
        <v>-1</v>
      </c>
      <c r="H71" s="48">
        <f t="shared" si="4"/>
        <v>0</v>
      </c>
      <c r="I71" s="29">
        <f t="shared" si="12"/>
        <v>0</v>
      </c>
      <c r="J71" s="35">
        <f t="shared" si="9"/>
        <v>0</v>
      </c>
      <c r="K71" s="40" t="e">
        <f t="shared" si="11"/>
        <v>#DIV/0!</v>
      </c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</row>
    <row r="72" spans="1:64" s="21" customFormat="1" ht="14.25" customHeight="1" hidden="1">
      <c r="A72" s="56" t="s">
        <v>61</v>
      </c>
      <c r="B72" s="48"/>
      <c r="C72" s="50">
        <v>18</v>
      </c>
      <c r="D72" s="50"/>
      <c r="E72" s="48"/>
      <c r="F72" s="35">
        <f t="shared" si="10"/>
        <v>-18</v>
      </c>
      <c r="G72" s="48">
        <f t="shared" si="3"/>
        <v>-18</v>
      </c>
      <c r="H72" s="48">
        <f t="shared" si="4"/>
        <v>0</v>
      </c>
      <c r="I72" s="29">
        <f t="shared" si="12"/>
        <v>0</v>
      </c>
      <c r="J72" s="35">
        <f t="shared" si="9"/>
        <v>0</v>
      </c>
      <c r="K72" s="40" t="e">
        <f t="shared" si="11"/>
        <v>#DIV/0!</v>
      </c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</row>
    <row r="73" spans="1:64" s="21" customFormat="1" ht="14.25" customHeight="1" hidden="1">
      <c r="A73" s="56" t="s">
        <v>62</v>
      </c>
      <c r="B73" s="48"/>
      <c r="C73" s="50">
        <v>80</v>
      </c>
      <c r="D73" s="50"/>
      <c r="E73" s="48"/>
      <c r="F73" s="35">
        <f t="shared" si="10"/>
        <v>-80</v>
      </c>
      <c r="G73" s="48">
        <f t="shared" si="3"/>
        <v>-80</v>
      </c>
      <c r="H73" s="48">
        <f t="shared" si="4"/>
        <v>0</v>
      </c>
      <c r="I73" s="29">
        <f t="shared" si="12"/>
        <v>0</v>
      </c>
      <c r="J73" s="35">
        <f t="shared" si="9"/>
        <v>0</v>
      </c>
      <c r="K73" s="40" t="e">
        <f t="shared" si="11"/>
        <v>#DIV/0!</v>
      </c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</row>
    <row r="74" spans="1:64" s="21" customFormat="1" ht="2.25" customHeight="1" hidden="1">
      <c r="A74" s="23" t="s">
        <v>63</v>
      </c>
      <c r="B74" s="24"/>
      <c r="C74" s="33"/>
      <c r="D74" s="33"/>
      <c r="E74" s="24"/>
      <c r="F74" s="35">
        <f t="shared" si="10"/>
        <v>0</v>
      </c>
      <c r="G74" s="24">
        <f t="shared" si="3"/>
        <v>0</v>
      </c>
      <c r="H74" s="24" t="e">
        <f t="shared" si="4"/>
        <v>#DIV/0!</v>
      </c>
      <c r="I74" s="29" t="e">
        <f t="shared" si="12"/>
        <v>#DIV/0!</v>
      </c>
      <c r="J74" s="35">
        <f t="shared" si="9"/>
        <v>0</v>
      </c>
      <c r="K74" s="40" t="e">
        <f t="shared" si="11"/>
        <v>#DIV/0!</v>
      </c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</row>
    <row r="75" spans="1:64" s="21" customFormat="1" ht="16.5" customHeight="1">
      <c r="A75" s="46" t="s">
        <v>156</v>
      </c>
      <c r="B75" s="24"/>
      <c r="C75" s="47">
        <v>1515.7</v>
      </c>
      <c r="D75" s="47"/>
      <c r="E75" s="47">
        <v>639.9</v>
      </c>
      <c r="F75" s="35"/>
      <c r="G75" s="47">
        <f aca="true" t="shared" si="13" ref="G75:G138">E75-C75</f>
        <v>-875.8000000000001</v>
      </c>
      <c r="H75" s="47">
        <f aca="true" t="shared" si="14" ref="H75:H138">E75/C75*100</f>
        <v>42.218117041630926</v>
      </c>
      <c r="I75" s="29">
        <f t="shared" si="12"/>
        <v>42.218117041630926</v>
      </c>
      <c r="J75" s="35"/>
      <c r="K75" s="4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</row>
    <row r="76" spans="1:64" s="64" customFormat="1" ht="18.75" customHeight="1">
      <c r="A76" s="58" t="s">
        <v>64</v>
      </c>
      <c r="B76" s="59">
        <f>B9+B11+B13+B15+B27+B37+B38+B43+B45+B56+B57+B58+B59</f>
        <v>568352.2</v>
      </c>
      <c r="C76" s="59">
        <f>C9+C11+C13+C15+C27+C37+C38+C43+C45+C56+C57+C58+C59+C55</f>
        <v>556305.1519999999</v>
      </c>
      <c r="D76" s="59">
        <f>D9+D11+D13+D15+D27+D37+D38+D43+D45+D56+D57+D58+D59+D55</f>
        <v>0</v>
      </c>
      <c r="E76" s="59">
        <f>E9+E11+E13+E15+E27+E37+E38+E43+E45+E56+E57+E58+E59+E55</f>
        <v>543599.9549999998</v>
      </c>
      <c r="F76" s="59">
        <f>E76-C76</f>
        <v>-12705.197000000044</v>
      </c>
      <c r="G76" s="59">
        <f t="shared" si="13"/>
        <v>-12705.197000000044</v>
      </c>
      <c r="H76" s="59">
        <f t="shared" si="14"/>
        <v>97.71614608379538</v>
      </c>
      <c r="I76" s="60">
        <f t="shared" si="12"/>
        <v>97.71614608379538</v>
      </c>
      <c r="J76" s="59">
        <f aca="true" t="shared" si="15" ref="J76:J104">E76-B76</f>
        <v>-24752.24500000011</v>
      </c>
      <c r="K76" s="61">
        <f aca="true" t="shared" si="16" ref="K76:K85">E76/B76*100</f>
        <v>95.64491084929378</v>
      </c>
      <c r="L76" s="62"/>
      <c r="M76" s="154"/>
      <c r="N76" s="154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</row>
    <row r="77" spans="1:64" s="21" customFormat="1" ht="20.25" customHeight="1">
      <c r="A77" s="26" t="s">
        <v>65</v>
      </c>
      <c r="B77" s="18">
        <f>B78+B81+B82</f>
        <v>5724</v>
      </c>
      <c r="C77" s="18">
        <f>C78+C81+C82</f>
        <v>6173.2</v>
      </c>
      <c r="D77" s="18">
        <f>D78+D81+D82</f>
        <v>0</v>
      </c>
      <c r="E77" s="18">
        <f>E78+E81+E82</f>
        <v>6173.2</v>
      </c>
      <c r="F77" s="18">
        <f>F78+F79+F81</f>
        <v>0</v>
      </c>
      <c r="G77" s="18">
        <f t="shared" si="13"/>
        <v>0</v>
      </c>
      <c r="H77" s="18">
        <f t="shared" si="14"/>
        <v>100</v>
      </c>
      <c r="I77" s="18">
        <f t="shared" si="12"/>
        <v>100</v>
      </c>
      <c r="J77" s="18">
        <f t="shared" si="15"/>
        <v>449.1999999999998</v>
      </c>
      <c r="K77" s="55">
        <f t="shared" si="16"/>
        <v>107.84765897973445</v>
      </c>
      <c r="L77" s="22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</row>
    <row r="78" spans="1:11" ht="14.25" customHeight="1">
      <c r="A78" s="23" t="s">
        <v>66</v>
      </c>
      <c r="B78" s="137">
        <f>B79+B80</f>
        <v>5093</v>
      </c>
      <c r="C78" s="24">
        <v>4288.9</v>
      </c>
      <c r="D78" s="24"/>
      <c r="E78" s="24">
        <f>E79+E80</f>
        <v>4288.9</v>
      </c>
      <c r="F78" s="24">
        <f aca="true" t="shared" si="17" ref="F78:F83">E78-C78</f>
        <v>0</v>
      </c>
      <c r="G78" s="24">
        <f t="shared" si="13"/>
        <v>0</v>
      </c>
      <c r="H78" s="24">
        <f t="shared" si="14"/>
        <v>100</v>
      </c>
      <c r="I78" s="29">
        <f t="shared" si="12"/>
        <v>100</v>
      </c>
      <c r="J78" s="29">
        <f t="shared" si="15"/>
        <v>-804.1000000000004</v>
      </c>
      <c r="K78" s="65">
        <f t="shared" si="16"/>
        <v>84.21166306695463</v>
      </c>
    </row>
    <row r="79" spans="1:11" ht="12.75" customHeight="1">
      <c r="A79" s="148" t="s">
        <v>145</v>
      </c>
      <c r="B79" s="66">
        <v>3343.8</v>
      </c>
      <c r="C79" s="24">
        <f>1329+1212.6</f>
        <v>2541.6</v>
      </c>
      <c r="D79" s="24"/>
      <c r="E79" s="24">
        <v>2541.6</v>
      </c>
      <c r="F79" s="24">
        <f t="shared" si="17"/>
        <v>0</v>
      </c>
      <c r="G79" s="24">
        <f t="shared" si="13"/>
        <v>0</v>
      </c>
      <c r="H79" s="24">
        <f t="shared" si="14"/>
        <v>100</v>
      </c>
      <c r="I79" s="29">
        <f t="shared" si="12"/>
        <v>100</v>
      </c>
      <c r="J79" s="29">
        <f t="shared" si="15"/>
        <v>-802.2000000000003</v>
      </c>
      <c r="K79" s="65">
        <f t="shared" si="16"/>
        <v>76.00933070159698</v>
      </c>
    </row>
    <row r="80" spans="1:11" ht="14.25" customHeight="1">
      <c r="A80" s="149" t="s">
        <v>146</v>
      </c>
      <c r="B80" s="24">
        <v>1749.2</v>
      </c>
      <c r="C80" s="24">
        <v>1747.3</v>
      </c>
      <c r="D80" s="24"/>
      <c r="E80" s="24">
        <v>1747.3</v>
      </c>
      <c r="F80" s="24">
        <f t="shared" si="17"/>
        <v>0</v>
      </c>
      <c r="G80" s="24">
        <f t="shared" si="13"/>
        <v>0</v>
      </c>
      <c r="H80" s="24">
        <f t="shared" si="14"/>
        <v>100</v>
      </c>
      <c r="I80" s="29">
        <f t="shared" si="12"/>
        <v>100</v>
      </c>
      <c r="J80" s="24">
        <f t="shared" si="15"/>
        <v>-1.900000000000091</v>
      </c>
      <c r="K80" s="65">
        <f t="shared" si="16"/>
        <v>99.89137891607591</v>
      </c>
    </row>
    <row r="81" spans="1:11" ht="25.5" customHeight="1">
      <c r="A81" s="23" t="s">
        <v>165</v>
      </c>
      <c r="B81" s="24">
        <v>231</v>
      </c>
      <c r="C81" s="24">
        <v>1884.3</v>
      </c>
      <c r="D81" s="24"/>
      <c r="E81" s="24">
        <v>1884.3</v>
      </c>
      <c r="F81" s="24">
        <f t="shared" si="17"/>
        <v>0</v>
      </c>
      <c r="G81" s="24">
        <f t="shared" si="13"/>
        <v>0</v>
      </c>
      <c r="H81" s="24">
        <f t="shared" si="14"/>
        <v>100</v>
      </c>
      <c r="I81" s="29">
        <f t="shared" si="12"/>
        <v>100</v>
      </c>
      <c r="J81" s="24">
        <f t="shared" si="15"/>
        <v>1653.3</v>
      </c>
      <c r="K81" s="65">
        <f t="shared" si="16"/>
        <v>815.7142857142857</v>
      </c>
    </row>
    <row r="82" spans="1:11" ht="27" customHeight="1" hidden="1">
      <c r="A82" s="23" t="s">
        <v>171</v>
      </c>
      <c r="B82" s="24">
        <v>400</v>
      </c>
      <c r="C82" s="24"/>
      <c r="D82" s="24"/>
      <c r="E82" s="24"/>
      <c r="F82" s="24">
        <f t="shared" si="17"/>
        <v>0</v>
      </c>
      <c r="G82" s="24">
        <f t="shared" si="13"/>
        <v>0</v>
      </c>
      <c r="H82" s="24" t="e">
        <f t="shared" si="14"/>
        <v>#DIV/0!</v>
      </c>
      <c r="I82" s="29" t="e">
        <f t="shared" si="12"/>
        <v>#DIV/0!</v>
      </c>
      <c r="J82" s="34">
        <f t="shared" si="15"/>
        <v>-400</v>
      </c>
      <c r="K82" s="37">
        <f t="shared" si="16"/>
        <v>0</v>
      </c>
    </row>
    <row r="83" spans="1:64" s="21" customFormat="1" ht="30" customHeight="1" hidden="1">
      <c r="A83" s="17" t="s">
        <v>67</v>
      </c>
      <c r="B83" s="18"/>
      <c r="C83" s="18"/>
      <c r="D83" s="18"/>
      <c r="E83" s="18"/>
      <c r="F83" s="24">
        <f t="shared" si="17"/>
        <v>0</v>
      </c>
      <c r="G83" s="18">
        <f t="shared" si="13"/>
        <v>0</v>
      </c>
      <c r="H83" s="18" t="e">
        <f t="shared" si="14"/>
        <v>#DIV/0!</v>
      </c>
      <c r="I83" s="29" t="e">
        <f t="shared" si="12"/>
        <v>#DIV/0!</v>
      </c>
      <c r="J83" s="18">
        <f t="shared" si="15"/>
        <v>0</v>
      </c>
      <c r="K83" s="25" t="e">
        <f t="shared" si="16"/>
        <v>#DIV/0!</v>
      </c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</row>
    <row r="84" spans="1:64" s="71" customFormat="1" ht="19.5" customHeight="1">
      <c r="A84" s="67" t="s">
        <v>68</v>
      </c>
      <c r="B84" s="68">
        <f>B76+B77+B83</f>
        <v>574076.2</v>
      </c>
      <c r="C84" s="68">
        <f>C76+C77+C83</f>
        <v>562478.3519999998</v>
      </c>
      <c r="D84" s="68">
        <f>D76+D77+D83</f>
        <v>0</v>
      </c>
      <c r="E84" s="68">
        <f>E76+E77+E83</f>
        <v>549773.1549999998</v>
      </c>
      <c r="F84" s="68">
        <f>F76+F77+F83</f>
        <v>-12705.197000000044</v>
      </c>
      <c r="G84" s="68">
        <f t="shared" si="13"/>
        <v>-12705.197000000044</v>
      </c>
      <c r="H84" s="68">
        <f t="shared" si="14"/>
        <v>97.74121138087817</v>
      </c>
      <c r="I84" s="68">
        <f t="shared" si="12"/>
        <v>97.74121138087817</v>
      </c>
      <c r="J84" s="68">
        <f t="shared" si="15"/>
        <v>-24303.04500000016</v>
      </c>
      <c r="K84" s="69">
        <f t="shared" si="16"/>
        <v>95.76658203214134</v>
      </c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</row>
    <row r="85" spans="1:64" s="21" customFormat="1" ht="19.5" customHeight="1" hidden="1" thickBot="1">
      <c r="A85" s="17" t="s">
        <v>69</v>
      </c>
      <c r="B85" s="18"/>
      <c r="C85" s="36"/>
      <c r="D85" s="36"/>
      <c r="E85" s="18"/>
      <c r="F85" s="35">
        <f aca="true" t="shared" si="18" ref="F85:F108">E85-C85</f>
        <v>0</v>
      </c>
      <c r="G85" s="18">
        <f t="shared" si="13"/>
        <v>0</v>
      </c>
      <c r="H85" s="18" t="e">
        <f t="shared" si="14"/>
        <v>#DIV/0!</v>
      </c>
      <c r="I85" s="18" t="e">
        <f t="shared" si="12"/>
        <v>#DIV/0!</v>
      </c>
      <c r="J85" s="35">
        <f t="shared" si="15"/>
        <v>0</v>
      </c>
      <c r="K85" s="40" t="e">
        <f t="shared" si="16"/>
        <v>#DIV/0!</v>
      </c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</row>
    <row r="86" spans="1:64" s="21" customFormat="1" ht="20.25" customHeight="1" hidden="1" thickBot="1">
      <c r="A86" s="17" t="s">
        <v>70</v>
      </c>
      <c r="B86" s="18"/>
      <c r="C86" s="36">
        <f>C88</f>
        <v>0</v>
      </c>
      <c r="D86" s="36"/>
      <c r="E86" s="18">
        <f>E88</f>
        <v>0</v>
      </c>
      <c r="F86" s="35">
        <f t="shared" si="18"/>
        <v>0</v>
      </c>
      <c r="G86" s="18">
        <f t="shared" si="13"/>
        <v>0</v>
      </c>
      <c r="H86" s="18" t="e">
        <f t="shared" si="14"/>
        <v>#DIV/0!</v>
      </c>
      <c r="I86" s="18" t="e">
        <f t="shared" si="12"/>
        <v>#DIV/0!</v>
      </c>
      <c r="J86" s="35">
        <f t="shared" si="15"/>
        <v>0</v>
      </c>
      <c r="K86" s="4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</row>
    <row r="87" spans="1:64" s="21" customFormat="1" ht="30" customHeight="1" hidden="1" thickBot="1">
      <c r="A87" s="51" t="s">
        <v>71</v>
      </c>
      <c r="B87" s="18"/>
      <c r="C87" s="36"/>
      <c r="D87" s="36"/>
      <c r="E87" s="18"/>
      <c r="F87" s="35">
        <f t="shared" si="18"/>
        <v>0</v>
      </c>
      <c r="G87" s="18">
        <f t="shared" si="13"/>
        <v>0</v>
      </c>
      <c r="H87" s="18" t="e">
        <f t="shared" si="14"/>
        <v>#DIV/0!</v>
      </c>
      <c r="I87" s="18" t="e">
        <f t="shared" si="12"/>
        <v>#DIV/0!</v>
      </c>
      <c r="J87" s="34">
        <f t="shared" si="15"/>
        <v>0</v>
      </c>
      <c r="K87" s="40" t="e">
        <f>E87/B87*100</f>
        <v>#DIV/0!</v>
      </c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</row>
    <row r="88" spans="1:64" s="21" customFormat="1" ht="34.5" customHeight="1" hidden="1" thickBot="1">
      <c r="A88" s="72" t="s">
        <v>72</v>
      </c>
      <c r="B88" s="18"/>
      <c r="C88" s="36"/>
      <c r="D88" s="36"/>
      <c r="E88" s="18"/>
      <c r="F88" s="35">
        <f t="shared" si="18"/>
        <v>0</v>
      </c>
      <c r="G88" s="18">
        <f t="shared" si="13"/>
        <v>0</v>
      </c>
      <c r="H88" s="18" t="e">
        <f t="shared" si="14"/>
        <v>#DIV/0!</v>
      </c>
      <c r="I88" s="18" t="e">
        <f t="shared" si="12"/>
        <v>#DIV/0!</v>
      </c>
      <c r="J88" s="34">
        <f t="shared" si="15"/>
        <v>0</v>
      </c>
      <c r="K88" s="4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</row>
    <row r="89" spans="1:64" s="21" customFormat="1" ht="60" customHeight="1" hidden="1" thickBot="1">
      <c r="A89" s="23" t="s">
        <v>73</v>
      </c>
      <c r="B89" s="18"/>
      <c r="C89" s="36"/>
      <c r="D89" s="36"/>
      <c r="E89" s="18"/>
      <c r="F89" s="35">
        <f t="shared" si="18"/>
        <v>0</v>
      </c>
      <c r="G89" s="18">
        <f t="shared" si="13"/>
        <v>0</v>
      </c>
      <c r="H89" s="18" t="e">
        <f t="shared" si="14"/>
        <v>#DIV/0!</v>
      </c>
      <c r="I89" s="18" t="e">
        <f t="shared" si="12"/>
        <v>#DIV/0!</v>
      </c>
      <c r="J89" s="35">
        <f t="shared" si="15"/>
        <v>0</v>
      </c>
      <c r="K89" s="40" t="e">
        <f aca="true" t="shared" si="19" ref="K89:K101">E89/B89*100</f>
        <v>#DIV/0!</v>
      </c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</row>
    <row r="90" spans="1:64" s="21" customFormat="1" ht="40.5" customHeight="1" hidden="1" thickBot="1">
      <c r="A90" s="23" t="s">
        <v>74</v>
      </c>
      <c r="B90" s="18"/>
      <c r="C90" s="36"/>
      <c r="D90" s="36"/>
      <c r="E90" s="18"/>
      <c r="F90" s="35">
        <f t="shared" si="18"/>
        <v>0</v>
      </c>
      <c r="G90" s="18">
        <f t="shared" si="13"/>
        <v>0</v>
      </c>
      <c r="H90" s="18" t="e">
        <f t="shared" si="14"/>
        <v>#DIV/0!</v>
      </c>
      <c r="I90" s="18" t="e">
        <f t="shared" si="12"/>
        <v>#DIV/0!</v>
      </c>
      <c r="J90" s="35">
        <f t="shared" si="15"/>
        <v>0</v>
      </c>
      <c r="K90" s="40" t="e">
        <f t="shared" si="19"/>
        <v>#DIV/0!</v>
      </c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</row>
    <row r="91" spans="1:64" s="21" customFormat="1" ht="26.25" customHeight="1" hidden="1" thickBot="1">
      <c r="A91" s="23" t="s">
        <v>75</v>
      </c>
      <c r="B91" s="18"/>
      <c r="C91" s="36"/>
      <c r="D91" s="36"/>
      <c r="E91" s="18"/>
      <c r="F91" s="35">
        <f t="shared" si="18"/>
        <v>0</v>
      </c>
      <c r="G91" s="18">
        <f t="shared" si="13"/>
        <v>0</v>
      </c>
      <c r="H91" s="18" t="e">
        <f t="shared" si="14"/>
        <v>#DIV/0!</v>
      </c>
      <c r="I91" s="18" t="e">
        <f t="shared" si="12"/>
        <v>#DIV/0!</v>
      </c>
      <c r="J91" s="35">
        <f t="shared" si="15"/>
        <v>0</v>
      </c>
      <c r="K91" s="40" t="e">
        <f t="shared" si="19"/>
        <v>#DIV/0!</v>
      </c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</row>
    <row r="92" spans="1:64" s="21" customFormat="1" ht="30" customHeight="1" hidden="1" thickBot="1">
      <c r="A92" s="73" t="s">
        <v>76</v>
      </c>
      <c r="B92" s="18"/>
      <c r="C92" s="36"/>
      <c r="D92" s="36"/>
      <c r="E92" s="18"/>
      <c r="F92" s="35">
        <f t="shared" si="18"/>
        <v>0</v>
      </c>
      <c r="G92" s="18">
        <f t="shared" si="13"/>
        <v>0</v>
      </c>
      <c r="H92" s="18" t="e">
        <f t="shared" si="14"/>
        <v>#DIV/0!</v>
      </c>
      <c r="I92" s="18" t="e">
        <f t="shared" si="12"/>
        <v>#DIV/0!</v>
      </c>
      <c r="J92" s="35">
        <f t="shared" si="15"/>
        <v>0</v>
      </c>
      <c r="K92" s="40" t="e">
        <f t="shared" si="19"/>
        <v>#DIV/0!</v>
      </c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</row>
    <row r="93" spans="1:64" s="21" customFormat="1" ht="48" customHeight="1" hidden="1">
      <c r="A93" s="23" t="s">
        <v>77</v>
      </c>
      <c r="B93" s="18"/>
      <c r="C93" s="36"/>
      <c r="D93" s="36"/>
      <c r="E93" s="18"/>
      <c r="F93" s="35">
        <f t="shared" si="18"/>
        <v>0</v>
      </c>
      <c r="G93" s="18">
        <f t="shared" si="13"/>
        <v>0</v>
      </c>
      <c r="H93" s="18" t="e">
        <f t="shared" si="14"/>
        <v>#DIV/0!</v>
      </c>
      <c r="I93" s="18" t="e">
        <f t="shared" si="12"/>
        <v>#DIV/0!</v>
      </c>
      <c r="J93" s="35">
        <f t="shared" si="15"/>
        <v>0</v>
      </c>
      <c r="K93" s="40" t="e">
        <f t="shared" si="19"/>
        <v>#DIV/0!</v>
      </c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</row>
    <row r="94" spans="1:64" s="21" customFormat="1" ht="18" customHeight="1" hidden="1" thickBot="1">
      <c r="A94" s="23"/>
      <c r="B94" s="18"/>
      <c r="C94" s="36"/>
      <c r="D94" s="36"/>
      <c r="E94" s="18"/>
      <c r="F94" s="35">
        <f t="shared" si="18"/>
        <v>0</v>
      </c>
      <c r="G94" s="18">
        <f t="shared" si="13"/>
        <v>0</v>
      </c>
      <c r="H94" s="18" t="e">
        <f t="shared" si="14"/>
        <v>#DIV/0!</v>
      </c>
      <c r="I94" s="18" t="e">
        <f t="shared" si="12"/>
        <v>#DIV/0!</v>
      </c>
      <c r="J94" s="35">
        <f t="shared" si="15"/>
        <v>0</v>
      </c>
      <c r="K94" s="40" t="e">
        <f t="shared" si="19"/>
        <v>#DIV/0!</v>
      </c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</row>
    <row r="95" spans="1:16" ht="29.25" customHeight="1">
      <c r="A95" s="17" t="s">
        <v>78</v>
      </c>
      <c r="B95" s="18">
        <f>B97+B98+B99+B100+B101+B102+B96+B103+B105+B104</f>
        <v>206665.80000000002</v>
      </c>
      <c r="C95" s="18">
        <f>C97+C98+C99+C100+C101+C102+C105</f>
        <v>238073.187</v>
      </c>
      <c r="D95" s="18">
        <f>D97+D98+D99+D100+D101+D102+D105</f>
        <v>0</v>
      </c>
      <c r="E95" s="18">
        <f>E97+E98+E99+E100+E101+E102+E105</f>
        <v>236708.427</v>
      </c>
      <c r="F95" s="18">
        <f t="shared" si="18"/>
        <v>-1364.7600000000093</v>
      </c>
      <c r="G95" s="18">
        <f t="shared" si="13"/>
        <v>-1364.7600000000093</v>
      </c>
      <c r="H95" s="18">
        <f t="shared" si="14"/>
        <v>99.42674770846833</v>
      </c>
      <c r="I95" s="18">
        <f t="shared" si="12"/>
        <v>99.42674770846833</v>
      </c>
      <c r="J95" s="18">
        <f t="shared" si="15"/>
        <v>30042.62699999998</v>
      </c>
      <c r="K95" s="19">
        <f t="shared" si="19"/>
        <v>114.53681596084111</v>
      </c>
      <c r="L95" s="45"/>
      <c r="M95" s="45"/>
      <c r="N95" s="45"/>
      <c r="O95" s="45"/>
      <c r="P95" s="45"/>
    </row>
    <row r="96" spans="1:11" ht="47.25" customHeight="1" hidden="1">
      <c r="A96" s="23" t="s">
        <v>77</v>
      </c>
      <c r="B96" s="140"/>
      <c r="C96" s="24"/>
      <c r="D96" s="24"/>
      <c r="E96" s="24"/>
      <c r="F96" s="35">
        <f t="shared" si="18"/>
        <v>0</v>
      </c>
      <c r="G96" s="24">
        <f t="shared" si="13"/>
        <v>0</v>
      </c>
      <c r="H96" s="24" t="e">
        <f t="shared" si="14"/>
        <v>#DIV/0!</v>
      </c>
      <c r="I96" s="18" t="e">
        <f t="shared" si="12"/>
        <v>#DIV/0!</v>
      </c>
      <c r="J96" s="34">
        <f t="shared" si="15"/>
        <v>0</v>
      </c>
      <c r="K96" s="37" t="e">
        <f t="shared" si="19"/>
        <v>#DIV/0!</v>
      </c>
    </row>
    <row r="97" spans="1:17" ht="42.75" customHeight="1">
      <c r="A97" s="74" t="s">
        <v>79</v>
      </c>
      <c r="B97" s="75">
        <v>162250.1</v>
      </c>
      <c r="C97" s="24">
        <v>190953.5</v>
      </c>
      <c r="D97" s="24"/>
      <c r="E97" s="24">
        <v>190013.172</v>
      </c>
      <c r="F97" s="24">
        <f t="shared" si="18"/>
        <v>-940.3280000000086</v>
      </c>
      <c r="G97" s="24">
        <f t="shared" si="13"/>
        <v>-940.3280000000086</v>
      </c>
      <c r="H97" s="24">
        <f t="shared" si="14"/>
        <v>99.50756178860298</v>
      </c>
      <c r="I97" s="29">
        <f aca="true" t="shared" si="20" ref="I97:I102">E97/C97*100</f>
        <v>99.50756178860298</v>
      </c>
      <c r="J97" s="24">
        <f t="shared" si="15"/>
        <v>27763.071999999986</v>
      </c>
      <c r="K97" s="37">
        <f t="shared" si="19"/>
        <v>117.11128190367832</v>
      </c>
      <c r="L97" s="164"/>
      <c r="M97" s="164"/>
      <c r="N97" s="45"/>
      <c r="O97" s="153"/>
      <c r="P97" s="153"/>
      <c r="Q97" s="153"/>
    </row>
    <row r="98" spans="1:13" ht="29.25" customHeight="1">
      <c r="A98" s="74" t="s">
        <v>80</v>
      </c>
      <c r="B98" s="75">
        <v>40596.3</v>
      </c>
      <c r="C98" s="24">
        <v>42969.503</v>
      </c>
      <c r="D98" s="24"/>
      <c r="E98" s="24">
        <v>42581.64</v>
      </c>
      <c r="F98" s="24">
        <f t="shared" si="18"/>
        <v>-387.86299999999756</v>
      </c>
      <c r="G98" s="24">
        <f t="shared" si="13"/>
        <v>-387.86299999999756</v>
      </c>
      <c r="H98" s="24">
        <f t="shared" si="14"/>
        <v>99.09735283649896</v>
      </c>
      <c r="I98" s="29">
        <f t="shared" si="20"/>
        <v>99.09735283649896</v>
      </c>
      <c r="J98" s="24">
        <f t="shared" si="15"/>
        <v>1985.3399999999965</v>
      </c>
      <c r="K98" s="25">
        <f t="shared" si="19"/>
        <v>104.89044568101033</v>
      </c>
      <c r="L98" s="164"/>
      <c r="M98" s="164"/>
    </row>
    <row r="99" spans="1:13" ht="27.75" customHeight="1">
      <c r="A99" s="74" t="s">
        <v>81</v>
      </c>
      <c r="B99" s="75">
        <v>1733.5</v>
      </c>
      <c r="C99" s="24">
        <v>1590.4</v>
      </c>
      <c r="D99" s="24"/>
      <c r="E99" s="24">
        <v>1590.4</v>
      </c>
      <c r="F99" s="24">
        <f t="shared" si="18"/>
        <v>0</v>
      </c>
      <c r="G99" s="24">
        <f t="shared" si="13"/>
        <v>0</v>
      </c>
      <c r="H99" s="24">
        <f t="shared" si="14"/>
        <v>100</v>
      </c>
      <c r="I99" s="29">
        <f t="shared" si="20"/>
        <v>100</v>
      </c>
      <c r="J99" s="24">
        <f t="shared" si="15"/>
        <v>-143.0999999999999</v>
      </c>
      <c r="K99" s="25">
        <f t="shared" si="19"/>
        <v>91.74502451687339</v>
      </c>
      <c r="L99" s="164"/>
      <c r="M99" s="164"/>
    </row>
    <row r="100" spans="1:13" ht="39" customHeight="1">
      <c r="A100" s="74" t="s">
        <v>82</v>
      </c>
      <c r="B100" s="75">
        <v>214.8</v>
      </c>
      <c r="C100" s="24">
        <v>198.284</v>
      </c>
      <c r="D100" s="24"/>
      <c r="E100" s="24">
        <v>198.284</v>
      </c>
      <c r="F100" s="24">
        <f t="shared" si="18"/>
        <v>0</v>
      </c>
      <c r="G100" s="24">
        <f t="shared" si="13"/>
        <v>0</v>
      </c>
      <c r="H100" s="24">
        <f t="shared" si="14"/>
        <v>100</v>
      </c>
      <c r="I100" s="29">
        <f t="shared" si="20"/>
        <v>100</v>
      </c>
      <c r="J100" s="24">
        <f t="shared" si="15"/>
        <v>-16.51600000000002</v>
      </c>
      <c r="K100" s="25">
        <f t="shared" si="19"/>
        <v>92.31098696461824</v>
      </c>
      <c r="L100" s="164"/>
      <c r="M100" s="164"/>
    </row>
    <row r="101" spans="1:13" ht="39" customHeight="1">
      <c r="A101" s="23" t="s">
        <v>83</v>
      </c>
      <c r="B101" s="24">
        <v>1871.1</v>
      </c>
      <c r="C101" s="24">
        <v>2361.5</v>
      </c>
      <c r="D101" s="24"/>
      <c r="E101" s="24">
        <v>2324.931</v>
      </c>
      <c r="F101" s="24">
        <f t="shared" si="18"/>
        <v>-36.56899999999996</v>
      </c>
      <c r="G101" s="24">
        <f t="shared" si="13"/>
        <v>-36.56899999999996</v>
      </c>
      <c r="H101" s="24">
        <f t="shared" si="14"/>
        <v>98.45145034935423</v>
      </c>
      <c r="I101" s="29">
        <f t="shared" si="20"/>
        <v>98.45145034935423</v>
      </c>
      <c r="J101" s="24">
        <f t="shared" si="15"/>
        <v>453.83100000000013</v>
      </c>
      <c r="K101" s="25">
        <f t="shared" si="19"/>
        <v>124.2547699214366</v>
      </c>
      <c r="L101" s="164"/>
      <c r="M101" s="164"/>
    </row>
    <row r="102" spans="1:13" ht="44.25" customHeight="1" hidden="1">
      <c r="A102" s="72" t="s">
        <v>84</v>
      </c>
      <c r="B102" s="24"/>
      <c r="C102" s="24"/>
      <c r="D102" s="24"/>
      <c r="E102" s="24"/>
      <c r="F102" s="24">
        <f t="shared" si="18"/>
        <v>0</v>
      </c>
      <c r="G102" s="24">
        <f t="shared" si="13"/>
        <v>0</v>
      </c>
      <c r="H102" s="24" t="e">
        <f t="shared" si="14"/>
        <v>#DIV/0!</v>
      </c>
      <c r="I102" s="29" t="e">
        <f t="shared" si="20"/>
        <v>#DIV/0!</v>
      </c>
      <c r="J102" s="24">
        <f t="shared" si="15"/>
        <v>0</v>
      </c>
      <c r="K102" s="25"/>
      <c r="L102" s="76"/>
      <c r="M102" s="7"/>
    </row>
    <row r="103" spans="1:13" ht="30" customHeight="1" hidden="1">
      <c r="A103" s="23" t="s">
        <v>136</v>
      </c>
      <c r="B103" s="24"/>
      <c r="C103" s="147"/>
      <c r="D103" s="147"/>
      <c r="E103" s="24"/>
      <c r="F103" s="34">
        <f t="shared" si="18"/>
        <v>0</v>
      </c>
      <c r="G103" s="24">
        <f t="shared" si="13"/>
        <v>0</v>
      </c>
      <c r="H103" s="24" t="e">
        <f t="shared" si="14"/>
        <v>#DIV/0!</v>
      </c>
      <c r="I103" s="18"/>
      <c r="J103" s="34">
        <f t="shared" si="15"/>
        <v>0</v>
      </c>
      <c r="K103" s="37" t="e">
        <f>E103/B103*100</f>
        <v>#DIV/0!</v>
      </c>
      <c r="L103" s="164"/>
      <c r="M103" s="164"/>
    </row>
    <row r="104" spans="1:64" s="21" customFormat="1" ht="42.75" customHeight="1" hidden="1">
      <c r="A104" s="77" t="s">
        <v>85</v>
      </c>
      <c r="B104" s="24"/>
      <c r="C104" s="33"/>
      <c r="D104" s="33"/>
      <c r="E104" s="24"/>
      <c r="F104" s="34">
        <f t="shared" si="18"/>
        <v>0</v>
      </c>
      <c r="G104" s="24">
        <f t="shared" si="13"/>
        <v>0</v>
      </c>
      <c r="H104" s="24" t="e">
        <f t="shared" si="14"/>
        <v>#DIV/0!</v>
      </c>
      <c r="I104" s="18" t="e">
        <f>E104/C104*100</f>
        <v>#DIV/0!</v>
      </c>
      <c r="J104" s="34">
        <f t="shared" si="15"/>
        <v>0</v>
      </c>
      <c r="K104" s="37" t="e">
        <f>E104/B104*100</f>
        <v>#DIV/0!</v>
      </c>
      <c r="L104" s="78"/>
      <c r="M104" s="79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</row>
    <row r="105" spans="1:64" s="21" customFormat="1" ht="41.25" customHeight="1" hidden="1">
      <c r="A105" s="72" t="s">
        <v>130</v>
      </c>
      <c r="B105" s="24"/>
      <c r="C105" s="24"/>
      <c r="D105" s="24"/>
      <c r="E105" s="24"/>
      <c r="F105" s="24">
        <f t="shared" si="18"/>
        <v>0</v>
      </c>
      <c r="G105" s="24">
        <f t="shared" si="13"/>
        <v>0</v>
      </c>
      <c r="H105" s="24" t="e">
        <f t="shared" si="14"/>
        <v>#DIV/0!</v>
      </c>
      <c r="I105" s="18" t="e">
        <f>E105/C105*100</f>
        <v>#DIV/0!</v>
      </c>
      <c r="J105" s="24"/>
      <c r="K105" s="25"/>
      <c r="L105" s="78"/>
      <c r="M105" s="78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</row>
    <row r="106" spans="1:64" s="21" customFormat="1" ht="14.25" customHeight="1">
      <c r="A106" s="80" t="s">
        <v>86</v>
      </c>
      <c r="B106" s="18">
        <v>39.1</v>
      </c>
      <c r="C106" s="18">
        <v>50.3</v>
      </c>
      <c r="D106" s="18"/>
      <c r="E106" s="18">
        <v>24.531</v>
      </c>
      <c r="F106" s="24">
        <f t="shared" si="18"/>
        <v>-25.769</v>
      </c>
      <c r="G106" s="18">
        <f t="shared" si="13"/>
        <v>-25.769</v>
      </c>
      <c r="H106" s="18">
        <f t="shared" si="14"/>
        <v>48.769383697813126</v>
      </c>
      <c r="I106" s="18"/>
      <c r="J106" s="18">
        <f>E106-B106</f>
        <v>-14.569000000000003</v>
      </c>
      <c r="K106" s="25"/>
      <c r="L106" s="78"/>
      <c r="M106" s="79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</row>
    <row r="107" spans="1:64" s="87" customFormat="1" ht="27" customHeight="1">
      <c r="A107" s="81" t="s">
        <v>87</v>
      </c>
      <c r="B107" s="82">
        <f>B84+B95+B106</f>
        <v>780781.1</v>
      </c>
      <c r="C107" s="82">
        <f>C84+C86+C95+C106</f>
        <v>800601.8389999999</v>
      </c>
      <c r="D107" s="82">
        <f>D84+D86+D95+D106</f>
        <v>0</v>
      </c>
      <c r="E107" s="82">
        <f>E84+E86+E95+E106</f>
        <v>786506.1129999998</v>
      </c>
      <c r="F107" s="82">
        <f t="shared" si="18"/>
        <v>-14095.72600000014</v>
      </c>
      <c r="G107" s="82">
        <f t="shared" si="13"/>
        <v>-14095.72600000014</v>
      </c>
      <c r="H107" s="82">
        <f t="shared" si="14"/>
        <v>98.23935877819035</v>
      </c>
      <c r="I107" s="82">
        <f>E107/C107*100</f>
        <v>98.23935877819035</v>
      </c>
      <c r="J107" s="82">
        <f>E107-B107</f>
        <v>5725.012999999803</v>
      </c>
      <c r="K107" s="83">
        <f>E107/B107*100</f>
        <v>100.73324174983229</v>
      </c>
      <c r="L107" s="146"/>
      <c r="M107" s="84"/>
      <c r="N107" s="85"/>
      <c r="O107" s="85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</row>
    <row r="108" spans="1:14" ht="18" customHeight="1">
      <c r="A108" s="88" t="s">
        <v>88</v>
      </c>
      <c r="B108" s="24"/>
      <c r="C108" s="24"/>
      <c r="D108" s="24"/>
      <c r="E108" s="24"/>
      <c r="F108" s="18">
        <f t="shared" si="18"/>
        <v>0</v>
      </c>
      <c r="G108" s="24">
        <f t="shared" si="13"/>
        <v>0</v>
      </c>
      <c r="H108" s="24"/>
      <c r="I108" s="18"/>
      <c r="J108" s="18"/>
      <c r="K108" s="19"/>
      <c r="L108" s="45"/>
      <c r="M108" s="45"/>
      <c r="N108" s="45"/>
    </row>
    <row r="109" spans="1:13" ht="18.75" customHeight="1">
      <c r="A109" s="89" t="s">
        <v>89</v>
      </c>
      <c r="B109" s="18">
        <f aca="true" t="shared" si="21" ref="B109:G109">SUM(B111:B128)</f>
        <v>26661.770000000004</v>
      </c>
      <c r="C109" s="18">
        <f>SUM(C111:C128)</f>
        <v>54434.700000000004</v>
      </c>
      <c r="D109" s="18">
        <f t="shared" si="21"/>
        <v>0</v>
      </c>
      <c r="E109" s="18">
        <f t="shared" si="21"/>
        <v>23113.6</v>
      </c>
      <c r="F109" s="18">
        <f t="shared" si="21"/>
        <v>-31321.100000000002</v>
      </c>
      <c r="G109" s="18">
        <f t="shared" si="21"/>
        <v>-31321.100000000002</v>
      </c>
      <c r="H109" s="18">
        <f t="shared" si="14"/>
        <v>42.46115069982933</v>
      </c>
      <c r="I109" s="18">
        <f>E109/C109*100</f>
        <v>42.46115069982933</v>
      </c>
      <c r="J109" s="18">
        <f>SUM(J111:J128)</f>
        <v>-3548.1700000000014</v>
      </c>
      <c r="K109" s="55">
        <f>E109/B109*100</f>
        <v>86.6919188035903</v>
      </c>
      <c r="L109" s="45"/>
      <c r="M109" s="45"/>
    </row>
    <row r="110" spans="1:11" ht="18" customHeight="1" hidden="1">
      <c r="A110" s="23" t="s">
        <v>172</v>
      </c>
      <c r="B110" s="24"/>
      <c r="C110" s="24"/>
      <c r="D110" s="24"/>
      <c r="E110" s="24"/>
      <c r="F110" s="24"/>
      <c r="G110" s="24">
        <f t="shared" si="13"/>
        <v>0</v>
      </c>
      <c r="H110" s="24"/>
      <c r="I110" s="18"/>
      <c r="J110" s="24"/>
      <c r="K110" s="65"/>
    </row>
    <row r="111" spans="1:11" ht="17.25" customHeight="1">
      <c r="A111" s="28" t="s">
        <v>91</v>
      </c>
      <c r="B111" s="24">
        <v>4575.6</v>
      </c>
      <c r="C111" s="24">
        <v>8233.25</v>
      </c>
      <c r="D111" s="24"/>
      <c r="E111" s="24">
        <v>3671.4</v>
      </c>
      <c r="F111" s="24">
        <f aca="true" t="shared" si="22" ref="F111:F128">E111-C111</f>
        <v>-4561.85</v>
      </c>
      <c r="G111" s="24">
        <f t="shared" si="13"/>
        <v>-4561.85</v>
      </c>
      <c r="H111" s="24">
        <f t="shared" si="14"/>
        <v>44.592354173625246</v>
      </c>
      <c r="I111" s="29">
        <f aca="true" t="shared" si="23" ref="I111:I139">E111/C111*100</f>
        <v>44.592354173625246</v>
      </c>
      <c r="J111" s="24">
        <f>E111-B111</f>
        <v>-904.2000000000003</v>
      </c>
      <c r="K111" s="65">
        <f>E111/B111*100</f>
        <v>80.23865722528193</v>
      </c>
    </row>
    <row r="112" spans="1:11" ht="17.25" customHeight="1">
      <c r="A112" s="28" t="s">
        <v>92</v>
      </c>
      <c r="B112" s="24">
        <v>4287.6</v>
      </c>
      <c r="C112" s="24">
        <v>5596</v>
      </c>
      <c r="D112" s="24"/>
      <c r="E112" s="24">
        <v>1930.2</v>
      </c>
      <c r="F112" s="24">
        <f t="shared" si="22"/>
        <v>-3665.8</v>
      </c>
      <c r="G112" s="24">
        <f t="shared" si="13"/>
        <v>-3665.8</v>
      </c>
      <c r="H112" s="24">
        <f t="shared" si="14"/>
        <v>34.492494639027875</v>
      </c>
      <c r="I112" s="29">
        <f t="shared" si="23"/>
        <v>34.492494639027875</v>
      </c>
      <c r="J112" s="24">
        <f>E112-B112</f>
        <v>-2357.4000000000005</v>
      </c>
      <c r="K112" s="65">
        <f>E112/B112*100</f>
        <v>45.01819199552197</v>
      </c>
    </row>
    <row r="113" spans="1:14" ht="21.75" customHeight="1">
      <c r="A113" s="28" t="s">
        <v>93</v>
      </c>
      <c r="B113" s="24">
        <v>488.7</v>
      </c>
      <c r="C113" s="24">
        <v>598.85</v>
      </c>
      <c r="D113" s="24"/>
      <c r="E113" s="24">
        <v>271.3</v>
      </c>
      <c r="F113" s="24">
        <f t="shared" si="22"/>
        <v>-327.55</v>
      </c>
      <c r="G113" s="24">
        <f t="shared" si="13"/>
        <v>-327.55</v>
      </c>
      <c r="H113" s="24">
        <f t="shared" si="14"/>
        <v>45.303498371879435</v>
      </c>
      <c r="I113" s="29">
        <f t="shared" si="23"/>
        <v>45.303498371879435</v>
      </c>
      <c r="J113" s="24">
        <f>E113-B113</f>
        <v>-217.39999999999998</v>
      </c>
      <c r="K113" s="65">
        <f>E113/B113*100</f>
        <v>55.5146306527522</v>
      </c>
      <c r="N113" s="45"/>
    </row>
    <row r="114" spans="1:11" ht="17.25" customHeight="1">
      <c r="A114" s="28" t="s">
        <v>94</v>
      </c>
      <c r="B114" s="24">
        <v>586.7</v>
      </c>
      <c r="C114" s="24">
        <v>1085.4</v>
      </c>
      <c r="D114" s="24"/>
      <c r="E114" s="24">
        <v>424.1</v>
      </c>
      <c r="F114" s="24">
        <f t="shared" si="22"/>
        <v>-661.3000000000001</v>
      </c>
      <c r="G114" s="24">
        <f t="shared" si="13"/>
        <v>-661.3000000000001</v>
      </c>
      <c r="H114" s="24">
        <f t="shared" si="14"/>
        <v>39.0731527547448</v>
      </c>
      <c r="I114" s="29">
        <f t="shared" si="23"/>
        <v>39.0731527547448</v>
      </c>
      <c r="J114" s="24">
        <f>E114-B114</f>
        <v>-162.60000000000002</v>
      </c>
      <c r="K114" s="65">
        <f>E114/B114*100</f>
        <v>72.28566558718255</v>
      </c>
    </row>
    <row r="115" spans="1:11" ht="17.25" customHeight="1">
      <c r="A115" s="28" t="s">
        <v>139</v>
      </c>
      <c r="B115" s="24"/>
      <c r="C115" s="24">
        <v>27.2</v>
      </c>
      <c r="D115" s="24"/>
      <c r="E115" s="24"/>
      <c r="F115" s="24">
        <f t="shared" si="22"/>
        <v>-27.2</v>
      </c>
      <c r="G115" s="24">
        <f t="shared" si="13"/>
        <v>-27.2</v>
      </c>
      <c r="H115" s="24">
        <f t="shared" si="14"/>
        <v>0</v>
      </c>
      <c r="I115" s="29">
        <f t="shared" si="23"/>
        <v>0</v>
      </c>
      <c r="J115" s="24"/>
      <c r="K115" s="65"/>
    </row>
    <row r="116" spans="1:11" ht="17.25" customHeight="1">
      <c r="A116" s="28" t="s">
        <v>95</v>
      </c>
      <c r="B116" s="24">
        <v>186.5</v>
      </c>
      <c r="C116" s="24">
        <v>383</v>
      </c>
      <c r="D116" s="24"/>
      <c r="E116" s="24">
        <v>106.2</v>
      </c>
      <c r="F116" s="24">
        <f t="shared" si="22"/>
        <v>-276.8</v>
      </c>
      <c r="G116" s="24">
        <f t="shared" si="13"/>
        <v>-276.8</v>
      </c>
      <c r="H116" s="24">
        <f t="shared" si="14"/>
        <v>27.72845953002611</v>
      </c>
      <c r="I116" s="29">
        <f t="shared" si="23"/>
        <v>27.72845953002611</v>
      </c>
      <c r="J116" s="24">
        <f aca="true" t="shared" si="24" ref="J116:J122">E116-B116</f>
        <v>-80.3</v>
      </c>
      <c r="K116" s="65">
        <f aca="true" t="shared" si="25" ref="K116:K122">E116/B116*100</f>
        <v>56.943699731903486</v>
      </c>
    </row>
    <row r="117" spans="1:13" ht="17.25" customHeight="1">
      <c r="A117" s="28" t="s">
        <v>96</v>
      </c>
      <c r="B117" s="24">
        <v>10061.1</v>
      </c>
      <c r="C117" s="24">
        <v>16068.7</v>
      </c>
      <c r="D117" s="24"/>
      <c r="E117" s="24">
        <v>6743.1</v>
      </c>
      <c r="F117" s="24">
        <f t="shared" si="22"/>
        <v>-9325.6</v>
      </c>
      <c r="G117" s="24">
        <f t="shared" si="13"/>
        <v>-9325.6</v>
      </c>
      <c r="H117" s="24">
        <f t="shared" si="14"/>
        <v>41.96419125380398</v>
      </c>
      <c r="I117" s="29">
        <f t="shared" si="23"/>
        <v>41.96419125380398</v>
      </c>
      <c r="J117" s="24">
        <f t="shared" si="24"/>
        <v>-3318</v>
      </c>
      <c r="K117" s="65">
        <f t="shared" si="25"/>
        <v>67.0214986432895</v>
      </c>
      <c r="M117" s="45"/>
    </row>
    <row r="118" spans="1:11" ht="17.25" customHeight="1">
      <c r="A118" s="134" t="s">
        <v>97</v>
      </c>
      <c r="B118" s="24">
        <v>799.1</v>
      </c>
      <c r="C118" s="24">
        <v>7003.3</v>
      </c>
      <c r="D118" s="24"/>
      <c r="E118" s="24">
        <v>1691.4</v>
      </c>
      <c r="F118" s="24">
        <f t="shared" si="22"/>
        <v>-5311.9</v>
      </c>
      <c r="G118" s="24">
        <f t="shared" si="13"/>
        <v>-5311.9</v>
      </c>
      <c r="H118" s="24">
        <f t="shared" si="14"/>
        <v>24.15147144917396</v>
      </c>
      <c r="I118" s="29">
        <f t="shared" si="23"/>
        <v>24.15147144917396</v>
      </c>
      <c r="J118" s="24">
        <f t="shared" si="24"/>
        <v>892.3000000000001</v>
      </c>
      <c r="K118" s="65">
        <f t="shared" si="25"/>
        <v>211.66312101113755</v>
      </c>
    </row>
    <row r="119" spans="1:11" ht="17.25" customHeight="1">
      <c r="A119" s="28" t="s">
        <v>177</v>
      </c>
      <c r="B119" s="24">
        <v>992.97</v>
      </c>
      <c r="C119" s="24">
        <v>4843.6</v>
      </c>
      <c r="D119" s="24"/>
      <c r="E119" s="24">
        <v>4843.4</v>
      </c>
      <c r="F119" s="24">
        <f t="shared" si="22"/>
        <v>-0.2000000000007276</v>
      </c>
      <c r="G119" s="24">
        <f t="shared" si="13"/>
        <v>-0.2000000000007276</v>
      </c>
      <c r="H119" s="24">
        <f t="shared" si="14"/>
        <v>99.99587083987116</v>
      </c>
      <c r="I119" s="29">
        <f t="shared" si="23"/>
        <v>99.99587083987116</v>
      </c>
      <c r="J119" s="29">
        <f t="shared" si="24"/>
        <v>3850.4299999999994</v>
      </c>
      <c r="K119" s="65">
        <f t="shared" si="25"/>
        <v>487.76901618377184</v>
      </c>
    </row>
    <row r="120" spans="1:11" ht="17.25" customHeight="1">
      <c r="A120" s="28" t="s">
        <v>160</v>
      </c>
      <c r="B120" s="24">
        <v>104.1</v>
      </c>
      <c r="C120" s="24">
        <v>95.4</v>
      </c>
      <c r="D120" s="24"/>
      <c r="E120" s="24">
        <v>95.4</v>
      </c>
      <c r="F120" s="24">
        <f t="shared" si="22"/>
        <v>0</v>
      </c>
      <c r="G120" s="24">
        <f t="shared" si="13"/>
        <v>0</v>
      </c>
      <c r="H120" s="24">
        <f t="shared" si="14"/>
        <v>100</v>
      </c>
      <c r="I120" s="29">
        <f t="shared" si="23"/>
        <v>100</v>
      </c>
      <c r="J120" s="29">
        <f t="shared" si="24"/>
        <v>-8.699999999999989</v>
      </c>
      <c r="K120" s="65">
        <f t="shared" si="25"/>
        <v>91.64265129682998</v>
      </c>
    </row>
    <row r="121" spans="1:11" ht="24" customHeight="1">
      <c r="A121" s="28" t="s">
        <v>98</v>
      </c>
      <c r="B121" s="24"/>
      <c r="C121" s="24">
        <v>763.6</v>
      </c>
      <c r="D121" s="24"/>
      <c r="E121" s="24">
        <v>398.5</v>
      </c>
      <c r="F121" s="24">
        <f t="shared" si="22"/>
        <v>-365.1</v>
      </c>
      <c r="G121" s="24">
        <f t="shared" si="13"/>
        <v>-365.1</v>
      </c>
      <c r="H121" s="24">
        <f t="shared" si="14"/>
        <v>52.18700890518596</v>
      </c>
      <c r="I121" s="29">
        <f t="shared" si="23"/>
        <v>52.18700890518596</v>
      </c>
      <c r="J121" s="29">
        <f t="shared" si="24"/>
        <v>398.5</v>
      </c>
      <c r="K121" s="65"/>
    </row>
    <row r="122" spans="1:15" ht="17.25" customHeight="1">
      <c r="A122" s="28" t="s">
        <v>131</v>
      </c>
      <c r="B122" s="24">
        <v>1672.2</v>
      </c>
      <c r="C122" s="24">
        <v>4362.8</v>
      </c>
      <c r="D122" s="24"/>
      <c r="E122" s="24">
        <v>850.6</v>
      </c>
      <c r="F122" s="24">
        <f t="shared" si="22"/>
        <v>-3512.2000000000003</v>
      </c>
      <c r="G122" s="24">
        <f t="shared" si="13"/>
        <v>-3512.2000000000003</v>
      </c>
      <c r="H122" s="24">
        <f t="shared" si="14"/>
        <v>19.49665352525901</v>
      </c>
      <c r="I122" s="29">
        <f t="shared" si="23"/>
        <v>19.49665352525901</v>
      </c>
      <c r="J122" s="24">
        <f t="shared" si="24"/>
        <v>-821.6</v>
      </c>
      <c r="K122" s="65">
        <f t="shared" si="25"/>
        <v>50.867121157756245</v>
      </c>
      <c r="O122" s="45"/>
    </row>
    <row r="123" spans="1:11" ht="17.25" customHeight="1">
      <c r="A123" s="28" t="s">
        <v>99</v>
      </c>
      <c r="B123" s="24"/>
      <c r="C123" s="24">
        <v>41.5</v>
      </c>
      <c r="D123" s="24"/>
      <c r="E123" s="24"/>
      <c r="F123" s="24">
        <f t="shared" si="22"/>
        <v>-41.5</v>
      </c>
      <c r="G123" s="24">
        <f t="shared" si="13"/>
        <v>-41.5</v>
      </c>
      <c r="H123" s="24">
        <f t="shared" si="14"/>
        <v>0</v>
      </c>
      <c r="I123" s="18">
        <f t="shared" si="23"/>
        <v>0</v>
      </c>
      <c r="J123" s="24"/>
      <c r="K123" s="65"/>
    </row>
    <row r="124" spans="1:15" ht="27" customHeight="1">
      <c r="A124" s="28" t="s">
        <v>178</v>
      </c>
      <c r="B124" s="24">
        <f>1616.7+378</f>
        <v>1994.7</v>
      </c>
      <c r="C124" s="24">
        <v>3253.1</v>
      </c>
      <c r="D124" s="24"/>
      <c r="E124" s="24">
        <v>1601.2</v>
      </c>
      <c r="F124" s="24">
        <f t="shared" si="22"/>
        <v>-1651.8999999999999</v>
      </c>
      <c r="G124" s="24">
        <f t="shared" si="13"/>
        <v>-1651.8999999999999</v>
      </c>
      <c r="H124" s="24">
        <f t="shared" si="14"/>
        <v>49.22074329101473</v>
      </c>
      <c r="I124" s="29">
        <f t="shared" si="23"/>
        <v>49.22074329101473</v>
      </c>
      <c r="J124" s="24">
        <f>E124-B124</f>
        <v>-393.5</v>
      </c>
      <c r="K124" s="65">
        <f>E124/B124*100</f>
        <v>80.27272271519527</v>
      </c>
      <c r="M124" s="45"/>
      <c r="N124" s="45"/>
      <c r="O124" s="45"/>
    </row>
    <row r="125" spans="1:14" ht="18" customHeight="1">
      <c r="A125" s="28" t="s">
        <v>100</v>
      </c>
      <c r="B125" s="24">
        <v>205.5</v>
      </c>
      <c r="C125" s="24">
        <v>1649</v>
      </c>
      <c r="D125" s="24"/>
      <c r="E125" s="24">
        <v>196.8</v>
      </c>
      <c r="F125" s="24">
        <f t="shared" si="22"/>
        <v>-1452.2</v>
      </c>
      <c r="G125" s="24">
        <f t="shared" si="13"/>
        <v>-1452.2</v>
      </c>
      <c r="H125" s="24">
        <f t="shared" si="14"/>
        <v>11.934505761067314</v>
      </c>
      <c r="I125" s="29">
        <f t="shared" si="23"/>
        <v>11.934505761067314</v>
      </c>
      <c r="J125" s="29">
        <f>E125-B125</f>
        <v>-8.699999999999989</v>
      </c>
      <c r="K125" s="65">
        <f>E125/B125*100</f>
        <v>95.76642335766424</v>
      </c>
      <c r="N125" s="45"/>
    </row>
    <row r="126" spans="1:17" ht="18" customHeight="1">
      <c r="A126" s="152" t="s">
        <v>151</v>
      </c>
      <c r="B126" s="18"/>
      <c r="C126" s="29">
        <v>60</v>
      </c>
      <c r="D126" s="29"/>
      <c r="E126" s="29">
        <v>30</v>
      </c>
      <c r="F126" s="18">
        <f t="shared" si="22"/>
        <v>-30</v>
      </c>
      <c r="G126" s="29">
        <f t="shared" si="13"/>
        <v>-30</v>
      </c>
      <c r="H126" s="29">
        <f t="shared" si="14"/>
        <v>50</v>
      </c>
      <c r="I126" s="29">
        <f t="shared" si="23"/>
        <v>50</v>
      </c>
      <c r="J126" s="29">
        <f>E126-B126</f>
        <v>30</v>
      </c>
      <c r="K126" s="65"/>
      <c r="Q126" s="45"/>
    </row>
    <row r="127" spans="1:64" s="143" customFormat="1" ht="30" customHeight="1" hidden="1">
      <c r="A127" s="145" t="s">
        <v>133</v>
      </c>
      <c r="B127" s="54">
        <v>0</v>
      </c>
      <c r="C127" s="54"/>
      <c r="D127" s="54"/>
      <c r="E127" s="54"/>
      <c r="F127" s="54">
        <f t="shared" si="22"/>
        <v>0</v>
      </c>
      <c r="G127" s="54">
        <f t="shared" si="13"/>
        <v>0</v>
      </c>
      <c r="H127" s="54" t="e">
        <f t="shared" si="14"/>
        <v>#DIV/0!</v>
      </c>
      <c r="I127" s="29" t="e">
        <f t="shared" si="23"/>
        <v>#DIV/0!</v>
      </c>
      <c r="J127" s="29">
        <f>E127-B127</f>
        <v>0</v>
      </c>
      <c r="K127" s="65" t="e">
        <f aca="true" t="shared" si="26" ref="K127:K133">E127/B127*100</f>
        <v>#DIV/0!</v>
      </c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2"/>
      <c r="AU127" s="142"/>
      <c r="AV127" s="142"/>
      <c r="AW127" s="142"/>
      <c r="AX127" s="142"/>
      <c r="AY127" s="142"/>
      <c r="AZ127" s="142"/>
      <c r="BA127" s="142"/>
      <c r="BB127" s="142"/>
      <c r="BC127" s="142"/>
      <c r="BD127" s="142"/>
      <c r="BE127" s="142"/>
      <c r="BF127" s="142"/>
      <c r="BG127" s="142"/>
      <c r="BH127" s="142"/>
      <c r="BI127" s="142"/>
      <c r="BJ127" s="142"/>
      <c r="BK127" s="142"/>
      <c r="BL127" s="142"/>
    </row>
    <row r="128" spans="1:11" ht="28.5" customHeight="1">
      <c r="A128" s="134" t="s">
        <v>154</v>
      </c>
      <c r="B128" s="29">
        <v>707</v>
      </c>
      <c r="C128" s="29">
        <v>370</v>
      </c>
      <c r="D128" s="29"/>
      <c r="E128" s="29">
        <f>370-110</f>
        <v>260</v>
      </c>
      <c r="F128" s="29">
        <f t="shared" si="22"/>
        <v>-110</v>
      </c>
      <c r="G128" s="29">
        <f t="shared" si="13"/>
        <v>-110</v>
      </c>
      <c r="H128" s="29">
        <f t="shared" si="14"/>
        <v>70.27027027027027</v>
      </c>
      <c r="I128" s="29">
        <f t="shared" si="23"/>
        <v>70.27027027027027</v>
      </c>
      <c r="J128" s="29">
        <f>E128-B128</f>
        <v>-447</v>
      </c>
      <c r="K128" s="65">
        <f t="shared" si="26"/>
        <v>36.77510608203677</v>
      </c>
    </row>
    <row r="129" spans="1:11" ht="27" customHeight="1" hidden="1">
      <c r="A129" s="145" t="s">
        <v>102</v>
      </c>
      <c r="B129" s="18"/>
      <c r="C129" s="36"/>
      <c r="D129" s="18"/>
      <c r="E129" s="18"/>
      <c r="F129" s="18"/>
      <c r="G129" s="18">
        <f t="shared" si="13"/>
        <v>0</v>
      </c>
      <c r="H129" s="18" t="e">
        <f t="shared" si="14"/>
        <v>#DIV/0!</v>
      </c>
      <c r="I129" s="18" t="e">
        <f t="shared" si="23"/>
        <v>#DIV/0!</v>
      </c>
      <c r="J129" s="18"/>
      <c r="K129" s="65" t="e">
        <f t="shared" si="26"/>
        <v>#DIV/0!</v>
      </c>
    </row>
    <row r="130" spans="1:16" ht="21" customHeight="1">
      <c r="A130" s="26" t="s">
        <v>103</v>
      </c>
      <c r="B130" s="18">
        <v>2142.2</v>
      </c>
      <c r="C130" s="18">
        <f>1901.9+500</f>
        <v>2401.9</v>
      </c>
      <c r="D130" s="18"/>
      <c r="E130" s="18">
        <v>1291.3</v>
      </c>
      <c r="F130" s="18">
        <f>E130-C130</f>
        <v>-1110.6000000000001</v>
      </c>
      <c r="G130" s="18">
        <f t="shared" si="13"/>
        <v>-1110.6000000000001</v>
      </c>
      <c r="H130" s="18">
        <f t="shared" si="14"/>
        <v>53.761605395728374</v>
      </c>
      <c r="I130" s="18">
        <f t="shared" si="23"/>
        <v>53.761605395728374</v>
      </c>
      <c r="J130" s="18">
        <f aca="true" t="shared" si="27" ref="J130:J144">E130-B130</f>
        <v>-850.8999999999999</v>
      </c>
      <c r="K130" s="55">
        <f t="shared" si="26"/>
        <v>60.279152273363835</v>
      </c>
      <c r="M130" s="45"/>
      <c r="N130" s="45"/>
      <c r="O130" s="45"/>
      <c r="P130" s="45"/>
    </row>
    <row r="131" spans="1:11" ht="20.25" customHeight="1">
      <c r="A131" s="26" t="s">
        <v>104</v>
      </c>
      <c r="B131" s="18">
        <f>B132+B133</f>
        <v>1452</v>
      </c>
      <c r="C131" s="18">
        <f>C132+C133</f>
        <v>2002</v>
      </c>
      <c r="D131" s="18">
        <f>D132+D133</f>
        <v>0</v>
      </c>
      <c r="E131" s="18">
        <f>E132+E133</f>
        <v>526.019</v>
      </c>
      <c r="F131" s="18">
        <f>E131-C131</f>
        <v>-1475.981</v>
      </c>
      <c r="G131" s="18">
        <f t="shared" si="13"/>
        <v>-1475.981</v>
      </c>
      <c r="H131" s="18">
        <f t="shared" si="14"/>
        <v>26.27467532467532</v>
      </c>
      <c r="I131" s="18">
        <f t="shared" si="23"/>
        <v>26.27467532467532</v>
      </c>
      <c r="J131" s="18">
        <f t="shared" si="27"/>
        <v>-925.981</v>
      </c>
      <c r="K131" s="19">
        <f t="shared" si="26"/>
        <v>36.22720385674931</v>
      </c>
    </row>
    <row r="132" spans="1:15" ht="30.75" customHeight="1">
      <c r="A132" s="28" t="s">
        <v>105</v>
      </c>
      <c r="B132" s="24">
        <v>1397</v>
      </c>
      <c r="C132" s="24">
        <v>1197.7</v>
      </c>
      <c r="D132" s="24"/>
      <c r="E132" s="24">
        <v>321.719</v>
      </c>
      <c r="F132" s="24">
        <f>E132-C132</f>
        <v>-875.981</v>
      </c>
      <c r="G132" s="24">
        <f t="shared" si="13"/>
        <v>-875.981</v>
      </c>
      <c r="H132" s="24">
        <f t="shared" si="14"/>
        <v>26.86140101861902</v>
      </c>
      <c r="I132" s="29">
        <f t="shared" si="23"/>
        <v>26.86140101861902</v>
      </c>
      <c r="J132" s="24">
        <f t="shared" si="27"/>
        <v>-1075.281</v>
      </c>
      <c r="K132" s="65">
        <f t="shared" si="26"/>
        <v>23.02927702219041</v>
      </c>
      <c r="O132" s="45"/>
    </row>
    <row r="133" spans="1:11" ht="31.5" customHeight="1">
      <c r="A133" s="28" t="s">
        <v>106</v>
      </c>
      <c r="B133" s="75">
        <v>55</v>
      </c>
      <c r="C133" s="24">
        <v>804.3</v>
      </c>
      <c r="D133" s="24"/>
      <c r="E133" s="24">
        <v>204.3</v>
      </c>
      <c r="F133" s="24">
        <f>E133-C133</f>
        <v>-600</v>
      </c>
      <c r="G133" s="24">
        <f t="shared" si="13"/>
        <v>-600</v>
      </c>
      <c r="H133" s="24">
        <f t="shared" si="14"/>
        <v>25.400969787392768</v>
      </c>
      <c r="I133" s="29">
        <f t="shared" si="23"/>
        <v>25.400969787392768</v>
      </c>
      <c r="J133" s="29">
        <f t="shared" si="27"/>
        <v>149.3</v>
      </c>
      <c r="K133" s="65">
        <f t="shared" si="26"/>
        <v>371.4545454545455</v>
      </c>
    </row>
    <row r="134" spans="1:64" s="21" customFormat="1" ht="15.75" customHeight="1">
      <c r="A134" s="17" t="s">
        <v>107</v>
      </c>
      <c r="B134" s="54">
        <f>B135+B136+B137+B138+B139+B140+B141+B142</f>
        <v>35048.5</v>
      </c>
      <c r="C134" s="54">
        <f>C135+C136+C137+C138+C139+C140+C142</f>
        <v>35062.59999999999</v>
      </c>
      <c r="D134" s="54">
        <f>D135+D136+D137+D138+D139+D140+D142</f>
        <v>0</v>
      </c>
      <c r="E134" s="54">
        <f>E135+E136+E137+E138+E139+E140+E142</f>
        <v>34154.496</v>
      </c>
      <c r="F134" s="54">
        <f>F135+F136+F137+F138+F139+F140+F141+F142</f>
        <v>-908.1040000000005</v>
      </c>
      <c r="G134" s="54">
        <f t="shared" si="13"/>
        <v>-908.1039999999921</v>
      </c>
      <c r="H134" s="54">
        <f t="shared" si="14"/>
        <v>97.41004945440443</v>
      </c>
      <c r="I134" s="54">
        <f t="shared" si="23"/>
        <v>97.41004945440443</v>
      </c>
      <c r="J134" s="54">
        <f t="shared" si="27"/>
        <v>-894.0040000000008</v>
      </c>
      <c r="K134" s="55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</row>
    <row r="135" spans="1:11" ht="18" customHeight="1">
      <c r="A135" s="23" t="s">
        <v>90</v>
      </c>
      <c r="B135" s="75">
        <v>1486.7</v>
      </c>
      <c r="C135" s="24">
        <v>1306.3</v>
      </c>
      <c r="D135" s="24"/>
      <c r="E135" s="24">
        <v>1041.496</v>
      </c>
      <c r="F135" s="24">
        <f aca="true" t="shared" si="28" ref="F135:F142">E135-C135</f>
        <v>-264.80399999999986</v>
      </c>
      <c r="G135" s="24">
        <f t="shared" si="13"/>
        <v>-264.80399999999986</v>
      </c>
      <c r="H135" s="24">
        <f t="shared" si="14"/>
        <v>79.72869937992805</v>
      </c>
      <c r="I135" s="54">
        <f t="shared" si="23"/>
        <v>79.72869937992805</v>
      </c>
      <c r="J135" s="54">
        <f t="shared" si="27"/>
        <v>-445.20399999999995</v>
      </c>
      <c r="K135" s="55">
        <f aca="true" t="shared" si="29" ref="K135:K143">E135/B135*100</f>
        <v>70.05421403107555</v>
      </c>
    </row>
    <row r="136" spans="1:14" ht="18" customHeight="1">
      <c r="A136" s="23" t="s">
        <v>91</v>
      </c>
      <c r="B136" s="75">
        <v>26134.4</v>
      </c>
      <c r="C136" s="24">
        <v>30566.8</v>
      </c>
      <c r="D136" s="24"/>
      <c r="E136" s="24">
        <v>26279.6</v>
      </c>
      <c r="F136" s="24">
        <f t="shared" si="28"/>
        <v>-4287.200000000001</v>
      </c>
      <c r="G136" s="24">
        <f t="shared" si="13"/>
        <v>-4287.200000000001</v>
      </c>
      <c r="H136" s="24">
        <f t="shared" si="14"/>
        <v>85.97432508473246</v>
      </c>
      <c r="I136" s="54">
        <f t="shared" si="23"/>
        <v>85.97432508473246</v>
      </c>
      <c r="J136" s="54">
        <f t="shared" si="27"/>
        <v>145.1999999999971</v>
      </c>
      <c r="K136" s="55">
        <f t="shared" si="29"/>
        <v>100.55558956777273</v>
      </c>
      <c r="L136" s="45"/>
      <c r="M136" s="45"/>
      <c r="N136" s="45"/>
    </row>
    <row r="137" spans="1:14" ht="18" customHeight="1">
      <c r="A137" s="23" t="s">
        <v>92</v>
      </c>
      <c r="B137" s="75">
        <v>5776.4</v>
      </c>
      <c r="C137" s="24">
        <v>1615.6</v>
      </c>
      <c r="D137" s="24"/>
      <c r="E137" s="24">
        <v>5423.8</v>
      </c>
      <c r="F137" s="24">
        <f t="shared" si="28"/>
        <v>3808.2000000000003</v>
      </c>
      <c r="G137" s="24">
        <f t="shared" si="13"/>
        <v>3808.2000000000003</v>
      </c>
      <c r="H137" s="24">
        <f t="shared" si="14"/>
        <v>335.7142857142858</v>
      </c>
      <c r="I137" s="54">
        <f t="shared" si="23"/>
        <v>335.7142857142858</v>
      </c>
      <c r="J137" s="54">
        <f t="shared" si="27"/>
        <v>-352.59999999999945</v>
      </c>
      <c r="K137" s="55">
        <f t="shared" si="29"/>
        <v>93.89585208780557</v>
      </c>
      <c r="L137" s="45"/>
      <c r="M137" s="45"/>
      <c r="N137" s="45"/>
    </row>
    <row r="138" spans="1:11" ht="18" customHeight="1">
      <c r="A138" s="23" t="s">
        <v>93</v>
      </c>
      <c r="B138" s="75">
        <v>100</v>
      </c>
      <c r="C138" s="24">
        <v>96.6</v>
      </c>
      <c r="D138" s="24"/>
      <c r="E138" s="24">
        <v>87.1</v>
      </c>
      <c r="F138" s="24">
        <f t="shared" si="28"/>
        <v>-9.5</v>
      </c>
      <c r="G138" s="24">
        <f t="shared" si="13"/>
        <v>-9.5</v>
      </c>
      <c r="H138" s="24">
        <f t="shared" si="14"/>
        <v>90.16563146997929</v>
      </c>
      <c r="I138" s="54">
        <f t="shared" si="23"/>
        <v>90.16563146997929</v>
      </c>
      <c r="J138" s="54">
        <f t="shared" si="27"/>
        <v>-12.900000000000006</v>
      </c>
      <c r="K138" s="55">
        <f t="shared" si="29"/>
        <v>87.1</v>
      </c>
    </row>
    <row r="139" spans="1:11" ht="18" customHeight="1">
      <c r="A139" s="23" t="s">
        <v>94</v>
      </c>
      <c r="B139" s="75">
        <v>926.3</v>
      </c>
      <c r="C139" s="24">
        <v>877.6</v>
      </c>
      <c r="D139" s="24"/>
      <c r="E139" s="24">
        <v>868.5</v>
      </c>
      <c r="F139" s="24">
        <f t="shared" si="28"/>
        <v>-9.100000000000023</v>
      </c>
      <c r="G139" s="24">
        <f aca="true" t="shared" si="30" ref="G139:G165">E139-C139</f>
        <v>-9.100000000000023</v>
      </c>
      <c r="H139" s="24">
        <f aca="true" t="shared" si="31" ref="H139:H165">E139/C139*100</f>
        <v>98.96308113035552</v>
      </c>
      <c r="I139" s="54">
        <f t="shared" si="23"/>
        <v>98.96308113035552</v>
      </c>
      <c r="J139" s="54">
        <f t="shared" si="27"/>
        <v>-57.799999999999955</v>
      </c>
      <c r="K139" s="55">
        <f t="shared" si="29"/>
        <v>93.7601209111519</v>
      </c>
    </row>
    <row r="140" spans="1:11" ht="18" customHeight="1">
      <c r="A140" s="23" t="s">
        <v>95</v>
      </c>
      <c r="B140" s="75">
        <v>6</v>
      </c>
      <c r="C140" s="24"/>
      <c r="D140" s="24"/>
      <c r="E140" s="24">
        <v>21.7</v>
      </c>
      <c r="F140" s="24">
        <f t="shared" si="28"/>
        <v>21.7</v>
      </c>
      <c r="G140" s="24">
        <f t="shared" si="30"/>
        <v>21.7</v>
      </c>
      <c r="H140" s="24"/>
      <c r="I140" s="54"/>
      <c r="J140" s="54">
        <f t="shared" si="27"/>
        <v>15.7</v>
      </c>
      <c r="K140" s="55">
        <f t="shared" si="29"/>
        <v>361.6666666666667</v>
      </c>
    </row>
    <row r="141" spans="1:11" ht="18" customHeight="1" hidden="1">
      <c r="A141" s="23" t="s">
        <v>97</v>
      </c>
      <c r="B141" s="75">
        <v>72.7</v>
      </c>
      <c r="C141" s="24"/>
      <c r="D141" s="24"/>
      <c r="E141" s="24"/>
      <c r="F141" s="24">
        <f t="shared" si="28"/>
        <v>0</v>
      </c>
      <c r="G141" s="24">
        <f t="shared" si="30"/>
        <v>0</v>
      </c>
      <c r="H141" s="24" t="e">
        <f t="shared" si="31"/>
        <v>#DIV/0!</v>
      </c>
      <c r="I141" s="54" t="e">
        <f>E141/C141*100</f>
        <v>#DIV/0!</v>
      </c>
      <c r="J141" s="54">
        <f t="shared" si="27"/>
        <v>-72.7</v>
      </c>
      <c r="K141" s="55">
        <f t="shared" si="29"/>
        <v>0</v>
      </c>
    </row>
    <row r="142" spans="1:11" ht="13.5" customHeight="1">
      <c r="A142" s="23" t="s">
        <v>132</v>
      </c>
      <c r="B142" s="24">
        <v>546</v>
      </c>
      <c r="C142" s="24">
        <v>599.7</v>
      </c>
      <c r="D142" s="24"/>
      <c r="E142" s="24">
        <v>432.3</v>
      </c>
      <c r="F142" s="24">
        <f t="shared" si="28"/>
        <v>-167.40000000000003</v>
      </c>
      <c r="G142" s="24">
        <f t="shared" si="30"/>
        <v>-167.40000000000003</v>
      </c>
      <c r="H142" s="24">
        <f t="shared" si="31"/>
        <v>72.08604302151075</v>
      </c>
      <c r="I142" s="54">
        <f>E142/C142*100</f>
        <v>72.08604302151075</v>
      </c>
      <c r="J142" s="54">
        <f t="shared" si="27"/>
        <v>-113.69999999999999</v>
      </c>
      <c r="K142" s="55">
        <f t="shared" si="29"/>
        <v>79.17582417582419</v>
      </c>
    </row>
    <row r="143" spans="1:15" ht="27" customHeight="1">
      <c r="A143" s="73" t="s">
        <v>152</v>
      </c>
      <c r="B143" s="54">
        <f>B144+B149+B150+B148+B146+B145+B151+B147</f>
        <v>40530.9</v>
      </c>
      <c r="C143" s="54">
        <f>C144+C149+C150+C148+C146+C145+C151+C147</f>
        <v>15793.2</v>
      </c>
      <c r="D143" s="54">
        <f>D144+D149+D150+D148+D146+D145+D151+D147</f>
        <v>0</v>
      </c>
      <c r="E143" s="54">
        <f>E144+E149+E150+E148+E146+E145+E151+E147</f>
        <v>8083.692</v>
      </c>
      <c r="F143" s="54">
        <f>F144+F149+F150+F148</f>
        <v>0</v>
      </c>
      <c r="G143" s="54">
        <f t="shared" si="30"/>
        <v>-7709.508000000001</v>
      </c>
      <c r="H143" s="54">
        <f t="shared" si="31"/>
        <v>51.18463642580351</v>
      </c>
      <c r="I143" s="54">
        <f>E143/C143*100</f>
        <v>51.18463642580351</v>
      </c>
      <c r="J143" s="54">
        <f t="shared" si="27"/>
        <v>-32447.208000000002</v>
      </c>
      <c r="K143" s="55">
        <f t="shared" si="29"/>
        <v>19.94451640600135</v>
      </c>
      <c r="L143" s="45"/>
      <c r="M143" s="45"/>
      <c r="N143" s="45"/>
      <c r="O143" s="45"/>
    </row>
    <row r="144" spans="1:11" ht="17.25" customHeight="1">
      <c r="A144" s="134" t="s">
        <v>161</v>
      </c>
      <c r="B144" s="24">
        <v>133.7</v>
      </c>
      <c r="C144" s="24">
        <v>303.2</v>
      </c>
      <c r="D144" s="24"/>
      <c r="E144" s="24">
        <v>196.8</v>
      </c>
      <c r="F144" s="24"/>
      <c r="G144" s="24">
        <f t="shared" si="30"/>
        <v>-106.39999999999998</v>
      </c>
      <c r="H144" s="24">
        <f t="shared" si="31"/>
        <v>64.90765171503958</v>
      </c>
      <c r="I144" s="29">
        <f>E144/C144*100</f>
        <v>64.90765171503958</v>
      </c>
      <c r="J144" s="29">
        <f t="shared" si="27"/>
        <v>63.10000000000002</v>
      </c>
      <c r="K144" s="65"/>
    </row>
    <row r="145" spans="1:11" ht="17.25" customHeight="1" hidden="1">
      <c r="A145" s="134" t="s">
        <v>162</v>
      </c>
      <c r="B145" s="24">
        <v>118</v>
      </c>
      <c r="C145" s="24"/>
      <c r="D145" s="24"/>
      <c r="E145" s="24"/>
      <c r="F145" s="24"/>
      <c r="G145" s="24">
        <f t="shared" si="30"/>
        <v>0</v>
      </c>
      <c r="H145" s="24"/>
      <c r="I145" s="29"/>
      <c r="J145" s="29"/>
      <c r="K145" s="65"/>
    </row>
    <row r="146" spans="1:11" ht="20.25" customHeight="1" hidden="1">
      <c r="A146" s="134" t="s">
        <v>158</v>
      </c>
      <c r="B146" s="24">
        <v>7208.2</v>
      </c>
      <c r="C146" s="24"/>
      <c r="D146" s="24"/>
      <c r="E146" s="24"/>
      <c r="F146" s="24"/>
      <c r="G146" s="24">
        <f t="shared" si="30"/>
        <v>0</v>
      </c>
      <c r="H146" s="24"/>
      <c r="I146" s="29"/>
      <c r="J146" s="29"/>
      <c r="K146" s="65"/>
    </row>
    <row r="147" spans="1:11" ht="20.25" customHeight="1" hidden="1">
      <c r="A147" s="134" t="s">
        <v>173</v>
      </c>
      <c r="B147" s="24">
        <v>150</v>
      </c>
      <c r="C147" s="24"/>
      <c r="D147" s="24"/>
      <c r="E147" s="24"/>
      <c r="F147" s="24"/>
      <c r="G147" s="24"/>
      <c r="H147" s="24"/>
      <c r="I147" s="29"/>
      <c r="J147" s="29"/>
      <c r="K147" s="65"/>
    </row>
    <row r="148" spans="1:15" ht="32.25" customHeight="1">
      <c r="A148" s="51" t="s">
        <v>140</v>
      </c>
      <c r="B148" s="24">
        <v>6269.2</v>
      </c>
      <c r="C148" s="29">
        <f>14167.1+337.9</f>
        <v>14505</v>
      </c>
      <c r="D148" s="29"/>
      <c r="E148" s="29">
        <v>7390.3</v>
      </c>
      <c r="F148" s="29"/>
      <c r="G148" s="29">
        <f t="shared" si="30"/>
        <v>-7114.7</v>
      </c>
      <c r="H148" s="29">
        <f t="shared" si="31"/>
        <v>50.950017235436064</v>
      </c>
      <c r="I148" s="29">
        <f>E148/C148*100</f>
        <v>50.950017235436064</v>
      </c>
      <c r="J148" s="29">
        <f>E148-B148</f>
        <v>1121.1000000000004</v>
      </c>
      <c r="K148" s="65">
        <f>E148/B148*100</f>
        <v>117.88266445479488</v>
      </c>
      <c r="O148" s="45"/>
    </row>
    <row r="149" spans="1:11" ht="15" customHeight="1">
      <c r="A149" s="23" t="s">
        <v>153</v>
      </c>
      <c r="B149" s="24">
        <v>135.7</v>
      </c>
      <c r="C149" s="24">
        <v>75</v>
      </c>
      <c r="D149" s="24"/>
      <c r="E149" s="24"/>
      <c r="F149" s="24"/>
      <c r="G149" s="24">
        <f t="shared" si="30"/>
        <v>-75</v>
      </c>
      <c r="H149" s="24">
        <f t="shared" si="31"/>
        <v>0</v>
      </c>
      <c r="I149" s="29"/>
      <c r="J149" s="29">
        <f>E149-B149</f>
        <v>-135.7</v>
      </c>
      <c r="K149" s="65">
        <f>E149/B149*100</f>
        <v>0</v>
      </c>
    </row>
    <row r="150" spans="1:16" ht="31.5" customHeight="1">
      <c r="A150" s="23" t="s">
        <v>157</v>
      </c>
      <c r="B150" s="24">
        <v>372.7</v>
      </c>
      <c r="C150" s="24">
        <v>910</v>
      </c>
      <c r="D150" s="24"/>
      <c r="E150" s="24">
        <v>496.592</v>
      </c>
      <c r="F150" s="24"/>
      <c r="G150" s="24">
        <f t="shared" si="30"/>
        <v>-413.408</v>
      </c>
      <c r="H150" s="24">
        <f t="shared" si="31"/>
        <v>54.57054945054944</v>
      </c>
      <c r="I150" s="29">
        <f>E150/C150*100</f>
        <v>54.57054945054944</v>
      </c>
      <c r="J150" s="29">
        <f>E150-B150</f>
        <v>123.892</v>
      </c>
      <c r="K150" s="65">
        <f>E150/B150*100</f>
        <v>133.24174939629728</v>
      </c>
      <c r="N150" s="45"/>
      <c r="O150" s="45"/>
      <c r="P150" s="45"/>
    </row>
    <row r="151" spans="1:16" ht="15.75" customHeight="1" hidden="1">
      <c r="A151" s="23" t="s">
        <v>163</v>
      </c>
      <c r="B151" s="24">
        <v>26143.4</v>
      </c>
      <c r="C151" s="24"/>
      <c r="D151" s="24"/>
      <c r="E151" s="24"/>
      <c r="F151" s="24"/>
      <c r="G151" s="24">
        <f t="shared" si="30"/>
        <v>0</v>
      </c>
      <c r="H151" s="24"/>
      <c r="I151" s="29"/>
      <c r="J151" s="29"/>
      <c r="K151" s="65"/>
      <c r="N151" s="45"/>
      <c r="O151" s="45"/>
      <c r="P151" s="45"/>
    </row>
    <row r="152" spans="1:15" ht="30" customHeight="1">
      <c r="A152" s="17" t="s">
        <v>179</v>
      </c>
      <c r="B152" s="18">
        <f>B153+B154+B158</f>
        <v>231.1</v>
      </c>
      <c r="C152" s="18">
        <f>C153+C154</f>
        <v>157.1</v>
      </c>
      <c r="D152" s="18">
        <f>D154+D156+D157+D158+D153</f>
        <v>0</v>
      </c>
      <c r="E152" s="18">
        <f>E154+E156+E157+E158+E153</f>
        <v>112.675</v>
      </c>
      <c r="F152" s="18">
        <f>F154+F156+F157+F158+F153</f>
        <v>-44.425</v>
      </c>
      <c r="G152" s="18">
        <f t="shared" si="30"/>
        <v>-44.425</v>
      </c>
      <c r="H152" s="18">
        <f t="shared" si="31"/>
        <v>71.72183322724379</v>
      </c>
      <c r="I152" s="54">
        <f>E152/C152*100</f>
        <v>71.72183322724379</v>
      </c>
      <c r="J152" s="54">
        <f>E152-B152</f>
        <v>-118.425</v>
      </c>
      <c r="K152" s="55">
        <f>E152/B152*100</f>
        <v>48.755949805279094</v>
      </c>
      <c r="N152" s="45"/>
      <c r="O152" s="45"/>
    </row>
    <row r="153" spans="1:11" ht="29.25" customHeight="1">
      <c r="A153" s="90" t="s">
        <v>141</v>
      </c>
      <c r="B153" s="29">
        <v>131.1</v>
      </c>
      <c r="C153" s="24">
        <v>157.1</v>
      </c>
      <c r="D153" s="24"/>
      <c r="E153" s="29">
        <v>112.675</v>
      </c>
      <c r="F153" s="18">
        <f>E153-C153</f>
        <v>-44.425</v>
      </c>
      <c r="G153" s="29">
        <f t="shared" si="30"/>
        <v>-44.425</v>
      </c>
      <c r="H153" s="29">
        <f t="shared" si="31"/>
        <v>71.72183322724379</v>
      </c>
      <c r="I153" s="29">
        <f>E153/C153*100</f>
        <v>71.72183322724379</v>
      </c>
      <c r="J153" s="29">
        <f>E153-B153</f>
        <v>-18.424999999999997</v>
      </c>
      <c r="K153" s="65">
        <f>E153/B153*100</f>
        <v>85.94584286803966</v>
      </c>
    </row>
    <row r="154" spans="1:11" ht="43.5" customHeight="1" hidden="1">
      <c r="A154" s="134" t="s">
        <v>142</v>
      </c>
      <c r="B154" s="75"/>
      <c r="C154" s="24"/>
      <c r="D154" s="24"/>
      <c r="E154" s="24"/>
      <c r="F154" s="24">
        <f>E154-C154</f>
        <v>0</v>
      </c>
      <c r="G154" s="24">
        <f t="shared" si="30"/>
        <v>0</v>
      </c>
      <c r="H154" s="24" t="e">
        <f t="shared" si="31"/>
        <v>#DIV/0!</v>
      </c>
      <c r="I154" s="18"/>
      <c r="J154" s="24"/>
      <c r="K154" s="25"/>
    </row>
    <row r="155" spans="1:11" ht="27.75" customHeight="1" hidden="1">
      <c r="A155" s="51" t="s">
        <v>108</v>
      </c>
      <c r="B155" s="24"/>
      <c r="C155" s="24"/>
      <c r="D155" s="24"/>
      <c r="E155" s="24"/>
      <c r="F155" s="24">
        <f>E155-C155</f>
        <v>0</v>
      </c>
      <c r="G155" s="24">
        <f t="shared" si="30"/>
        <v>0</v>
      </c>
      <c r="H155" s="24" t="e">
        <f t="shared" si="31"/>
        <v>#DIV/0!</v>
      </c>
      <c r="I155" s="18" t="e">
        <f>E155/C155*100</f>
        <v>#DIV/0!</v>
      </c>
      <c r="J155" s="24">
        <f aca="true" t="shared" si="32" ref="J155:J165">E155-B155</f>
        <v>0</v>
      </c>
      <c r="K155" s="25" t="e">
        <f>E155/B155*100</f>
        <v>#DIV/0!</v>
      </c>
    </row>
    <row r="156" spans="1:11" ht="30" customHeight="1" hidden="1">
      <c r="A156" s="51" t="s">
        <v>109</v>
      </c>
      <c r="B156" s="75"/>
      <c r="C156" s="24"/>
      <c r="D156" s="24"/>
      <c r="E156" s="24"/>
      <c r="F156" s="24">
        <f>E156-C156</f>
        <v>0</v>
      </c>
      <c r="G156" s="24">
        <f t="shared" si="30"/>
        <v>0</v>
      </c>
      <c r="H156" s="24" t="e">
        <f t="shared" si="31"/>
        <v>#DIV/0!</v>
      </c>
      <c r="I156" s="18"/>
      <c r="J156" s="24">
        <f t="shared" si="32"/>
        <v>0</v>
      </c>
      <c r="K156" s="25" t="e">
        <f>E156/B156*100</f>
        <v>#DIV/0!</v>
      </c>
    </row>
    <row r="157" spans="1:11" ht="30.75" customHeight="1" hidden="1">
      <c r="A157" s="51" t="s">
        <v>137</v>
      </c>
      <c r="B157" s="24"/>
      <c r="C157" s="24"/>
      <c r="D157" s="24"/>
      <c r="E157" s="24"/>
      <c r="F157" s="24"/>
      <c r="G157" s="24">
        <f t="shared" si="30"/>
        <v>0</v>
      </c>
      <c r="H157" s="24" t="e">
        <f t="shared" si="31"/>
        <v>#DIV/0!</v>
      </c>
      <c r="I157" s="18" t="e">
        <f>E157/C157*100</f>
        <v>#DIV/0!</v>
      </c>
      <c r="J157" s="24">
        <f t="shared" si="32"/>
        <v>0</v>
      </c>
      <c r="K157" s="25"/>
    </row>
    <row r="158" spans="1:11" ht="19.5" customHeight="1" hidden="1">
      <c r="A158" s="51" t="s">
        <v>138</v>
      </c>
      <c r="B158" s="24">
        <v>100</v>
      </c>
      <c r="C158" s="24"/>
      <c r="D158" s="24"/>
      <c r="E158" s="24"/>
      <c r="F158" s="18">
        <f>E158-C158</f>
        <v>0</v>
      </c>
      <c r="G158" s="24">
        <f t="shared" si="30"/>
        <v>0</v>
      </c>
      <c r="H158" s="24" t="e">
        <f t="shared" si="31"/>
        <v>#DIV/0!</v>
      </c>
      <c r="I158" s="18"/>
      <c r="J158" s="29">
        <f t="shared" si="32"/>
        <v>-100</v>
      </c>
      <c r="K158" s="25"/>
    </row>
    <row r="159" spans="1:15" ht="21" customHeight="1">
      <c r="A159" s="73" t="s">
        <v>110</v>
      </c>
      <c r="B159" s="18">
        <f>B109+B130+B131+B134+B152+B143</f>
        <v>106066.47</v>
      </c>
      <c r="C159" s="18">
        <f>C109+C130+C131+C134+C152+C143</f>
        <v>109851.5</v>
      </c>
      <c r="D159" s="18">
        <f>D109+D130+D131+D134+D152+D143</f>
        <v>0</v>
      </c>
      <c r="E159" s="18">
        <f>E109+E130+E131+E134+E152+E143</f>
        <v>67281.78199999999</v>
      </c>
      <c r="F159" s="18">
        <f>F109+F130+F131+F134+F152+F143</f>
        <v>-34860.21000000001</v>
      </c>
      <c r="G159" s="18">
        <f t="shared" si="30"/>
        <v>-42569.71800000001</v>
      </c>
      <c r="H159" s="18">
        <f t="shared" si="31"/>
        <v>61.247941084099885</v>
      </c>
      <c r="I159" s="18">
        <f aca="true" t="shared" si="33" ref="I159:I165">E159/C159*100</f>
        <v>61.247941084099885</v>
      </c>
      <c r="J159" s="18">
        <f t="shared" si="32"/>
        <v>-38784.68800000001</v>
      </c>
      <c r="K159" s="19">
        <f aca="true" t="shared" si="34" ref="K159:K165">E159/B159*100</f>
        <v>63.433601589644674</v>
      </c>
      <c r="M159" s="45"/>
      <c r="O159" s="45"/>
    </row>
    <row r="160" spans="1:64" s="93" customFormat="1" ht="24.75" customHeight="1">
      <c r="A160" s="141" t="s">
        <v>111</v>
      </c>
      <c r="B160" s="36">
        <f>B107+B159</f>
        <v>886847.57</v>
      </c>
      <c r="C160" s="36">
        <f>C107+C159</f>
        <v>910453.3389999999</v>
      </c>
      <c r="D160" s="36">
        <f>D107+D159</f>
        <v>0</v>
      </c>
      <c r="E160" s="36">
        <f>E107+E159</f>
        <v>853787.8949999998</v>
      </c>
      <c r="F160" s="36">
        <f aca="true" t="shared" si="35" ref="F160:F165">E160-C160</f>
        <v>-56665.444000000134</v>
      </c>
      <c r="G160" s="36">
        <f t="shared" si="30"/>
        <v>-56665.444000000134</v>
      </c>
      <c r="H160" s="36">
        <f t="shared" si="31"/>
        <v>93.77612870723954</v>
      </c>
      <c r="I160" s="36">
        <f t="shared" si="33"/>
        <v>93.77612870723954</v>
      </c>
      <c r="J160" s="36">
        <f t="shared" si="32"/>
        <v>-33059.67500000016</v>
      </c>
      <c r="K160" s="138">
        <f t="shared" si="34"/>
        <v>96.27222578960213</v>
      </c>
      <c r="L160" s="91"/>
      <c r="M160" s="91"/>
      <c r="N160" s="91"/>
      <c r="O160" s="91"/>
      <c r="P160" s="91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2"/>
      <c r="BH160" s="92"/>
      <c r="BI160" s="92"/>
      <c r="BJ160" s="92"/>
      <c r="BK160" s="92"/>
      <c r="BL160" s="92"/>
    </row>
    <row r="161" spans="1:64" s="95" customFormat="1" ht="18" customHeight="1">
      <c r="A161" s="80" t="s">
        <v>112</v>
      </c>
      <c r="B161" s="18">
        <f>B162+B163+B164+B165</f>
        <v>462054.39999999997</v>
      </c>
      <c r="C161" s="18">
        <f>C162+C163+C164+C165</f>
        <v>492665.119</v>
      </c>
      <c r="D161" s="18">
        <f>D162+D163+D164+D165</f>
        <v>0</v>
      </c>
      <c r="E161" s="18">
        <f>E162+E163+E164+E165</f>
        <v>491148.152</v>
      </c>
      <c r="F161" s="18">
        <f t="shared" si="35"/>
        <v>-1516.9670000000042</v>
      </c>
      <c r="G161" s="18">
        <f t="shared" si="30"/>
        <v>-1516.9670000000042</v>
      </c>
      <c r="H161" s="18">
        <f t="shared" si="31"/>
        <v>99.6920896281273</v>
      </c>
      <c r="I161" s="18">
        <f t="shared" si="33"/>
        <v>99.6920896281273</v>
      </c>
      <c r="J161" s="18">
        <f t="shared" si="32"/>
        <v>29093.752000000037</v>
      </c>
      <c r="K161" s="19">
        <f t="shared" si="34"/>
        <v>106.29660749903043</v>
      </c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  <c r="BB161" s="94"/>
      <c r="BC161" s="94"/>
      <c r="BD161" s="94"/>
      <c r="BE161" s="94"/>
      <c r="BF161" s="94"/>
      <c r="BG161" s="94"/>
      <c r="BH161" s="94"/>
      <c r="BI161" s="94"/>
      <c r="BJ161" s="94"/>
      <c r="BK161" s="94"/>
      <c r="BL161" s="94"/>
    </row>
    <row r="162" spans="1:64" s="99" customFormat="1" ht="15.75" customHeight="1">
      <c r="A162" s="96" t="s">
        <v>113</v>
      </c>
      <c r="B162" s="24">
        <v>389244.8</v>
      </c>
      <c r="C162" s="24">
        <f>298339.337+107415.674</f>
        <v>405755.011</v>
      </c>
      <c r="D162" s="24"/>
      <c r="E162" s="24">
        <f>298263.07+107350.871</f>
        <v>405613.941</v>
      </c>
      <c r="F162" s="24">
        <f t="shared" si="35"/>
        <v>-141.07000000000698</v>
      </c>
      <c r="G162" s="24">
        <f t="shared" si="30"/>
        <v>-141.07000000000698</v>
      </c>
      <c r="H162" s="24">
        <f t="shared" si="31"/>
        <v>99.96523271526522</v>
      </c>
      <c r="I162" s="29">
        <f t="shared" si="33"/>
        <v>99.96523271526522</v>
      </c>
      <c r="J162" s="24">
        <f t="shared" si="32"/>
        <v>16369.141000000003</v>
      </c>
      <c r="K162" s="25">
        <f t="shared" si="34"/>
        <v>104.20535894121127</v>
      </c>
      <c r="L162" s="97"/>
      <c r="M162" s="97"/>
      <c r="N162" s="98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</row>
    <row r="163" spans="1:64" s="99" customFormat="1" ht="14.25" customHeight="1">
      <c r="A163" s="96" t="s">
        <v>114</v>
      </c>
      <c r="B163" s="24">
        <v>5312.3</v>
      </c>
      <c r="C163" s="24">
        <v>4151.553</v>
      </c>
      <c r="D163" s="24"/>
      <c r="E163" s="24">
        <v>4114.402</v>
      </c>
      <c r="F163" s="24">
        <f t="shared" si="35"/>
        <v>-37.15099999999984</v>
      </c>
      <c r="G163" s="24">
        <f t="shared" si="30"/>
        <v>-37.15099999999984</v>
      </c>
      <c r="H163" s="24">
        <f t="shared" si="31"/>
        <v>99.10513005615007</v>
      </c>
      <c r="I163" s="29">
        <f t="shared" si="33"/>
        <v>99.10513005615007</v>
      </c>
      <c r="J163" s="24">
        <f t="shared" si="32"/>
        <v>-1197.8980000000001</v>
      </c>
      <c r="K163" s="25">
        <f t="shared" si="34"/>
        <v>77.45048284170699</v>
      </c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</row>
    <row r="164" spans="1:64" s="99" customFormat="1" ht="14.25" customHeight="1">
      <c r="A164" s="96" t="s">
        <v>115</v>
      </c>
      <c r="B164" s="24">
        <v>12069.2</v>
      </c>
      <c r="C164" s="24">
        <v>17139.937</v>
      </c>
      <c r="D164" s="24"/>
      <c r="E164" s="24">
        <v>16637.907</v>
      </c>
      <c r="F164" s="24">
        <f t="shared" si="35"/>
        <v>-502.0300000000025</v>
      </c>
      <c r="G164" s="24">
        <f t="shared" si="30"/>
        <v>-502.0300000000025</v>
      </c>
      <c r="H164" s="24">
        <f t="shared" si="31"/>
        <v>97.0709927346874</v>
      </c>
      <c r="I164" s="29">
        <f t="shared" si="33"/>
        <v>97.0709927346874</v>
      </c>
      <c r="J164" s="24">
        <f t="shared" si="32"/>
        <v>4568.7069999999985</v>
      </c>
      <c r="K164" s="25">
        <f t="shared" si="34"/>
        <v>137.85426540284357</v>
      </c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</row>
    <row r="165" spans="1:64" s="99" customFormat="1" ht="15" customHeight="1" thickBot="1">
      <c r="A165" s="100" t="s">
        <v>116</v>
      </c>
      <c r="B165" s="101">
        <v>55428.1</v>
      </c>
      <c r="C165" s="101">
        <v>65618.618</v>
      </c>
      <c r="D165" s="101"/>
      <c r="E165" s="101">
        <v>64781.902</v>
      </c>
      <c r="F165" s="101">
        <f t="shared" si="35"/>
        <v>-836.7160000000003</v>
      </c>
      <c r="G165" s="101">
        <f t="shared" si="30"/>
        <v>-836.7160000000003</v>
      </c>
      <c r="H165" s="101">
        <f t="shared" si="31"/>
        <v>98.72488018568146</v>
      </c>
      <c r="I165" s="102">
        <f t="shared" si="33"/>
        <v>98.72488018568146</v>
      </c>
      <c r="J165" s="101">
        <f t="shared" si="32"/>
        <v>9353.802000000003</v>
      </c>
      <c r="K165" s="103">
        <f t="shared" si="34"/>
        <v>116.87555950862469</v>
      </c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</row>
    <row r="166" spans="1:11" s="1" customFormat="1" ht="17.25" customHeight="1" hidden="1">
      <c r="A166" s="159" t="s">
        <v>117</v>
      </c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</row>
    <row r="167" spans="1:13" s="1" customFormat="1" ht="13.5" customHeight="1" hidden="1">
      <c r="A167" s="105" t="s">
        <v>118</v>
      </c>
      <c r="B167" s="106"/>
      <c r="C167" s="106">
        <v>-1575.8</v>
      </c>
      <c r="D167" s="106">
        <f>D168+D176</f>
        <v>-30035.4</v>
      </c>
      <c r="E167" s="106">
        <v>-5463.8</v>
      </c>
      <c r="F167" s="104"/>
      <c r="G167" s="104"/>
      <c r="H167" s="104"/>
      <c r="I167" s="104"/>
      <c r="J167" s="104"/>
      <c r="K167" s="104"/>
      <c r="M167" s="1">
        <f>66118.4-65443.4</f>
        <v>674.9999999999927</v>
      </c>
    </row>
    <row r="168" spans="1:11" s="1" customFormat="1" ht="15" customHeight="1" hidden="1">
      <c r="A168" s="105" t="s">
        <v>8</v>
      </c>
      <c r="B168" s="107"/>
      <c r="C168" s="108">
        <v>428.2</v>
      </c>
      <c r="D168" s="104" t="s">
        <v>119</v>
      </c>
      <c r="E168" s="109" t="s">
        <v>120</v>
      </c>
      <c r="F168" s="110"/>
      <c r="G168" s="110"/>
      <c r="H168" s="110"/>
      <c r="I168" s="110"/>
      <c r="J168" s="110"/>
      <c r="K168" s="110"/>
    </row>
    <row r="169" spans="1:15" s="1" customFormat="1" ht="15.75" customHeight="1" hidden="1">
      <c r="A169" s="105" t="s">
        <v>118</v>
      </c>
      <c r="B169" s="111"/>
      <c r="C169" s="112">
        <v>428.2</v>
      </c>
      <c r="D169" s="113" t="s">
        <v>119</v>
      </c>
      <c r="E169" s="114" t="s">
        <v>120</v>
      </c>
      <c r="F169" s="115"/>
      <c r="G169" s="115"/>
      <c r="H169" s="115"/>
      <c r="I169" s="115"/>
      <c r="J169" s="108"/>
      <c r="K169" s="108"/>
      <c r="O169" s="1" t="s">
        <v>101</v>
      </c>
    </row>
    <row r="170" spans="1:11" s="1" customFormat="1" ht="15.75" customHeight="1" hidden="1">
      <c r="A170" s="116" t="s">
        <v>121</v>
      </c>
      <c r="B170" s="117"/>
      <c r="C170" s="118">
        <v>2003.9</v>
      </c>
      <c r="D170" s="117"/>
      <c r="E170" s="118">
        <v>1749.1</v>
      </c>
      <c r="F170" s="118"/>
      <c r="G170" s="118"/>
      <c r="H170" s="118"/>
      <c r="I170" s="118"/>
      <c r="J170" s="117"/>
      <c r="K170" s="117"/>
    </row>
    <row r="171" spans="1:13" s="1" customFormat="1" ht="15.75" customHeight="1" hidden="1">
      <c r="A171" s="119" t="s">
        <v>122</v>
      </c>
      <c r="B171" s="120"/>
      <c r="C171" s="121">
        <v>2503.9</v>
      </c>
      <c r="D171" s="120"/>
      <c r="E171" s="121">
        <v>2503.9</v>
      </c>
      <c r="F171" s="121"/>
      <c r="G171" s="121"/>
      <c r="H171" s="121"/>
      <c r="I171" s="121"/>
      <c r="J171" s="120"/>
      <c r="K171" s="120"/>
      <c r="M171" s="1">
        <f>4253.1-2503.9</f>
        <v>1749.2000000000003</v>
      </c>
    </row>
    <row r="172" spans="1:11" s="1" customFormat="1" ht="15" customHeight="1" hidden="1">
      <c r="A172" s="119" t="s">
        <v>123</v>
      </c>
      <c r="B172" s="120"/>
      <c r="C172" s="121">
        <v>500</v>
      </c>
      <c r="D172" s="120"/>
      <c r="E172" s="121">
        <v>754.8</v>
      </c>
      <c r="F172" s="121"/>
      <c r="G172" s="121"/>
      <c r="H172" s="121"/>
      <c r="I172" s="121"/>
      <c r="J172" s="120"/>
      <c r="K172" s="120"/>
    </row>
    <row r="173" spans="1:11" s="1" customFormat="1" ht="17.25" customHeight="1" hidden="1">
      <c r="A173" s="116" t="s">
        <v>124</v>
      </c>
      <c r="B173" s="117"/>
      <c r="C173" s="118"/>
      <c r="D173" s="117"/>
      <c r="E173" s="117"/>
      <c r="F173" s="117"/>
      <c r="G173" s="117"/>
      <c r="H173" s="117"/>
      <c r="I173" s="117"/>
      <c r="J173" s="117"/>
      <c r="K173" s="117"/>
    </row>
    <row r="174" spans="1:11" s="1" customFormat="1" ht="17.25" customHeight="1" hidden="1">
      <c r="A174" s="116" t="s">
        <v>125</v>
      </c>
      <c r="B174" s="122"/>
      <c r="C174" s="118"/>
      <c r="D174" s="117"/>
      <c r="E174" s="114" t="s">
        <v>126</v>
      </c>
      <c r="F174" s="117"/>
      <c r="G174" s="117"/>
      <c r="H174" s="117"/>
      <c r="I174" s="117"/>
      <c r="J174" s="117"/>
      <c r="K174" s="117"/>
    </row>
    <row r="175" spans="1:11" s="1" customFormat="1" ht="16.5" customHeight="1" hidden="1">
      <c r="A175" s="116" t="s">
        <v>127</v>
      </c>
      <c r="B175" s="122"/>
      <c r="C175" s="123">
        <v>428.2</v>
      </c>
      <c r="D175" s="122"/>
      <c r="E175" s="114" t="s">
        <v>128</v>
      </c>
      <c r="F175" s="117"/>
      <c r="G175" s="117"/>
      <c r="H175" s="117"/>
      <c r="I175" s="117"/>
      <c r="J175" s="117"/>
      <c r="K175" s="117"/>
    </row>
    <row r="176" spans="1:11" s="1" customFormat="1" ht="15.75" customHeight="1" hidden="1">
      <c r="A176" s="124" t="s">
        <v>88</v>
      </c>
      <c r="B176" s="125"/>
      <c r="C176" s="125">
        <v>-428.2</v>
      </c>
      <c r="D176" s="125">
        <v>436.1</v>
      </c>
      <c r="E176" s="125">
        <v>1969.4</v>
      </c>
      <c r="F176" s="126"/>
      <c r="G176" s="126"/>
      <c r="H176" s="126"/>
      <c r="I176" s="126"/>
      <c r="J176" s="126"/>
      <c r="K176" s="126"/>
    </row>
    <row r="177" spans="1:11" ht="15.75" customHeight="1" hidden="1">
      <c r="A177" s="105" t="s">
        <v>118</v>
      </c>
      <c r="B177" s="127"/>
      <c r="C177" s="127">
        <v>-428.2</v>
      </c>
      <c r="D177" s="127">
        <v>436.1</v>
      </c>
      <c r="E177" s="127">
        <v>1969.4</v>
      </c>
      <c r="F177" s="128"/>
      <c r="G177" s="128"/>
      <c r="H177" s="128"/>
      <c r="I177" s="128"/>
      <c r="J177" s="128"/>
      <c r="K177" s="128"/>
    </row>
    <row r="178" spans="1:11" ht="17.25" customHeight="1" hidden="1">
      <c r="A178" s="116" t="s">
        <v>121</v>
      </c>
      <c r="B178" s="4"/>
      <c r="C178" s="4"/>
      <c r="D178" s="4"/>
      <c r="E178" s="129">
        <f>E180-E179</f>
        <v>2128.658</v>
      </c>
      <c r="F178" s="4"/>
      <c r="G178" s="4"/>
      <c r="H178" s="4"/>
      <c r="I178" s="4"/>
      <c r="J178" s="4"/>
      <c r="K178" s="4"/>
    </row>
    <row r="179" spans="1:11" ht="15" customHeight="1" hidden="1">
      <c r="A179" s="119" t="s">
        <v>122</v>
      </c>
      <c r="B179" s="129"/>
      <c r="C179" s="129"/>
      <c r="D179" s="129"/>
      <c r="E179" s="129">
        <v>2470.842</v>
      </c>
      <c r="F179" s="4"/>
      <c r="G179" s="4"/>
      <c r="H179" s="4"/>
      <c r="I179" s="4"/>
      <c r="J179" s="4"/>
      <c r="K179" s="4"/>
    </row>
    <row r="180" spans="1:11" ht="14.25" customHeight="1" hidden="1">
      <c r="A180" s="119" t="s">
        <v>123</v>
      </c>
      <c r="B180" s="129"/>
      <c r="C180" s="129"/>
      <c r="D180" s="129"/>
      <c r="E180" s="129">
        <v>4599.5</v>
      </c>
      <c r="F180" s="4"/>
      <c r="G180" s="4"/>
      <c r="H180" s="4"/>
      <c r="I180" s="4"/>
      <c r="J180" s="4"/>
      <c r="K180" s="4"/>
    </row>
    <row r="181" spans="1:11" ht="15" customHeight="1" hidden="1">
      <c r="A181" s="116" t="s">
        <v>129</v>
      </c>
      <c r="B181" s="4"/>
      <c r="C181" s="4">
        <v>-428.2</v>
      </c>
      <c r="D181" s="4"/>
      <c r="E181" s="4">
        <v>-159.3</v>
      </c>
      <c r="F181" s="4"/>
      <c r="G181" s="4"/>
      <c r="H181" s="4"/>
      <c r="I181" s="4"/>
      <c r="J181" s="4"/>
      <c r="K181" s="7"/>
    </row>
    <row r="182" spans="1:11" ht="15">
      <c r="A182" s="155"/>
      <c r="C182" s="97"/>
      <c r="D182" s="97"/>
      <c r="F182" s="97"/>
      <c r="G182" s="97"/>
      <c r="H182" s="97"/>
      <c r="I182" s="97"/>
      <c r="J182" s="97"/>
      <c r="K182" s="97"/>
    </row>
    <row r="183" spans="1:16" ht="30" customHeight="1">
      <c r="A183" s="116"/>
      <c r="B183" s="156"/>
      <c r="C183" s="156"/>
      <c r="D183" s="117"/>
      <c r="E183" s="122"/>
      <c r="F183" s="117"/>
      <c r="G183" s="117"/>
      <c r="H183" s="117"/>
      <c r="I183" s="160"/>
      <c r="J183" s="160"/>
      <c r="K183" s="160"/>
      <c r="P183" s="45"/>
    </row>
    <row r="184" spans="1:11" ht="36">
      <c r="A184" s="116" t="s">
        <v>175</v>
      </c>
      <c r="C184" s="97"/>
      <c r="D184" s="97"/>
      <c r="G184" s="97"/>
      <c r="H184" s="158" t="s">
        <v>176</v>
      </c>
      <c r="I184" s="158"/>
      <c r="J184" s="97"/>
      <c r="K184" s="97"/>
    </row>
    <row r="185" spans="1:11" ht="15">
      <c r="A185" s="155"/>
      <c r="C185" s="97"/>
      <c r="D185" s="97"/>
      <c r="F185" s="97"/>
      <c r="G185" s="97"/>
      <c r="H185" s="97"/>
      <c r="I185" s="97"/>
      <c r="J185" s="97"/>
      <c r="K185" s="98"/>
    </row>
    <row r="186" spans="1:11" ht="15">
      <c r="A186" s="155"/>
      <c r="C186" s="97"/>
      <c r="D186" s="97"/>
      <c r="F186" s="97"/>
      <c r="G186" s="97"/>
      <c r="H186" s="97"/>
      <c r="I186" s="97"/>
      <c r="J186" s="97"/>
      <c r="K186" s="98"/>
    </row>
    <row r="187" spans="1:11" ht="15">
      <c r="A187" s="130"/>
      <c r="C187" s="97"/>
      <c r="D187" s="97"/>
      <c r="F187" s="97"/>
      <c r="G187" s="97"/>
      <c r="H187" s="97"/>
      <c r="I187" s="97"/>
      <c r="J187" s="97"/>
      <c r="K187" s="45"/>
    </row>
    <row r="188" spans="1:11" ht="15">
      <c r="A188" s="130"/>
      <c r="C188" s="97"/>
      <c r="D188" s="97"/>
      <c r="F188" s="97"/>
      <c r="G188" s="97"/>
      <c r="H188" s="97"/>
      <c r="I188" s="97"/>
      <c r="J188" s="97"/>
      <c r="K188" s="45"/>
    </row>
    <row r="189" spans="1:11" ht="15">
      <c r="A189" s="130"/>
      <c r="C189" s="97"/>
      <c r="D189" s="97"/>
      <c r="F189" s="97"/>
      <c r="G189" s="97"/>
      <c r="H189" s="97"/>
      <c r="I189" s="97"/>
      <c r="J189" s="97"/>
      <c r="K189" s="45"/>
    </row>
    <row r="190" spans="1:10" ht="15">
      <c r="A190" s="130"/>
      <c r="C190" s="97"/>
      <c r="D190" s="97"/>
      <c r="F190" s="97"/>
      <c r="G190" s="97"/>
      <c r="H190" s="97"/>
      <c r="I190" s="97"/>
      <c r="J190" s="97"/>
    </row>
    <row r="191" ht="15">
      <c r="A191" s="130"/>
    </row>
    <row r="192" ht="15">
      <c r="A192" s="130"/>
    </row>
    <row r="193" spans="1:9" s="1" customFormat="1" ht="15">
      <c r="A193" s="130"/>
      <c r="B193" s="97"/>
      <c r="C193" s="131"/>
      <c r="D193" s="132"/>
      <c r="E193" s="97"/>
      <c r="G193" s="132"/>
      <c r="H193" s="132"/>
      <c r="I193" s="132"/>
    </row>
    <row r="194" spans="1:9" s="1" customFormat="1" ht="15">
      <c r="A194" s="130"/>
      <c r="B194" s="97"/>
      <c r="C194" s="131"/>
      <c r="D194" s="132"/>
      <c r="E194" s="97"/>
      <c r="G194" s="132"/>
      <c r="H194" s="132"/>
      <c r="I194" s="132"/>
    </row>
    <row r="195" spans="1:9" s="1" customFormat="1" ht="15">
      <c r="A195" s="130"/>
      <c r="B195" s="97"/>
      <c r="C195" s="131"/>
      <c r="D195" s="132"/>
      <c r="E195" s="97"/>
      <c r="G195" s="132"/>
      <c r="H195" s="132"/>
      <c r="I195" s="132"/>
    </row>
    <row r="196" ht="15">
      <c r="A196" s="130"/>
    </row>
    <row r="197" spans="1:9" s="1" customFormat="1" ht="15">
      <c r="A197" s="130"/>
      <c r="B197" s="97"/>
      <c r="C197" s="131"/>
      <c r="D197" s="132"/>
      <c r="E197" s="97"/>
      <c r="G197" s="132"/>
      <c r="H197" s="132"/>
      <c r="I197" s="132"/>
    </row>
    <row r="198" spans="1:64" s="97" customFormat="1" ht="15">
      <c r="A198" s="130"/>
      <c r="C198" s="131"/>
      <c r="D198" s="132"/>
      <c r="F198" s="1"/>
      <c r="G198" s="132"/>
      <c r="H198" s="132"/>
      <c r="I198" s="13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spans="1:64" s="97" customFormat="1" ht="15">
      <c r="A199" s="130"/>
      <c r="C199" s="131"/>
      <c r="D199" s="132"/>
      <c r="F199" s="1"/>
      <c r="G199" s="132"/>
      <c r="H199" s="132"/>
      <c r="I199" s="13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spans="1:64" s="97" customFormat="1" ht="15">
      <c r="A200" s="130"/>
      <c r="C200" s="131"/>
      <c r="D200" s="132"/>
      <c r="F200" s="1"/>
      <c r="G200" s="132"/>
      <c r="H200" s="132"/>
      <c r="I200" s="13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spans="1:64" s="97" customFormat="1" ht="15">
      <c r="A201" s="130"/>
      <c r="C201" s="131"/>
      <c r="D201" s="132"/>
      <c r="F201" s="1"/>
      <c r="G201" s="132"/>
      <c r="H201" s="132"/>
      <c r="I201" s="13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spans="1:64" s="97" customFormat="1" ht="15">
      <c r="A202" s="130"/>
      <c r="C202" s="131"/>
      <c r="D202" s="132"/>
      <c r="F202" s="1"/>
      <c r="G202" s="132"/>
      <c r="H202" s="132"/>
      <c r="I202" s="13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spans="1:64" s="97" customFormat="1" ht="15">
      <c r="A203" s="130"/>
      <c r="C203" s="131"/>
      <c r="D203" s="132"/>
      <c r="F203" s="1"/>
      <c r="G203" s="132"/>
      <c r="H203" s="132"/>
      <c r="I203" s="13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spans="1:64" s="97" customFormat="1" ht="15">
      <c r="A204" s="130"/>
      <c r="C204" s="131"/>
      <c r="D204" s="132"/>
      <c r="F204" s="1"/>
      <c r="G204" s="132"/>
      <c r="H204" s="132"/>
      <c r="I204" s="13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spans="1:64" s="97" customFormat="1" ht="15">
      <c r="A205" s="130"/>
      <c r="C205" s="131"/>
      <c r="D205" s="132"/>
      <c r="F205" s="1"/>
      <c r="G205" s="132"/>
      <c r="H205" s="132"/>
      <c r="I205" s="13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spans="1:64" s="97" customFormat="1" ht="15">
      <c r="A206" s="130"/>
      <c r="C206" s="131"/>
      <c r="D206" s="132"/>
      <c r="F206" s="1"/>
      <c r="G206" s="132"/>
      <c r="H206" s="132"/>
      <c r="I206" s="13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spans="1:64" s="97" customFormat="1" ht="15">
      <c r="A207" s="130"/>
      <c r="C207" s="131"/>
      <c r="D207" s="132"/>
      <c r="F207" s="1"/>
      <c r="G207" s="132"/>
      <c r="H207" s="132"/>
      <c r="I207" s="13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spans="1:64" s="97" customFormat="1" ht="15">
      <c r="A208" s="130"/>
      <c r="C208" s="131"/>
      <c r="D208" s="132"/>
      <c r="F208" s="1"/>
      <c r="G208" s="132"/>
      <c r="H208" s="132"/>
      <c r="I208" s="13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spans="1:64" s="97" customFormat="1" ht="15">
      <c r="A209" s="130"/>
      <c r="C209" s="131"/>
      <c r="D209" s="132"/>
      <c r="F209" s="1"/>
      <c r="G209" s="132"/>
      <c r="H209" s="132"/>
      <c r="I209" s="13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spans="1:64" s="97" customFormat="1" ht="15">
      <c r="A210" s="130"/>
      <c r="C210" s="131"/>
      <c r="D210" s="132"/>
      <c r="F210" s="1"/>
      <c r="G210" s="132"/>
      <c r="H210" s="132"/>
      <c r="I210" s="13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spans="1:64" s="97" customFormat="1" ht="15">
      <c r="A211" s="130"/>
      <c r="C211" s="131"/>
      <c r="D211" s="132"/>
      <c r="F211" s="1"/>
      <c r="G211" s="132"/>
      <c r="H211" s="132"/>
      <c r="I211" s="13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spans="1:64" s="97" customFormat="1" ht="15">
      <c r="A212" s="130"/>
      <c r="C212" s="131"/>
      <c r="D212" s="132"/>
      <c r="F212" s="1"/>
      <c r="G212" s="132"/>
      <c r="H212" s="132"/>
      <c r="I212" s="13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spans="1:64" s="97" customFormat="1" ht="15">
      <c r="A213" s="130"/>
      <c r="C213" s="131"/>
      <c r="D213" s="132"/>
      <c r="F213" s="1"/>
      <c r="G213" s="132"/>
      <c r="H213" s="132"/>
      <c r="I213" s="13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spans="1:64" s="97" customFormat="1" ht="15">
      <c r="A214" s="130"/>
      <c r="C214" s="131"/>
      <c r="D214" s="132"/>
      <c r="F214" s="1"/>
      <c r="G214" s="132"/>
      <c r="H214" s="132"/>
      <c r="I214" s="13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spans="1:64" s="97" customFormat="1" ht="15">
      <c r="A215" s="130"/>
      <c r="C215" s="131"/>
      <c r="D215" s="132"/>
      <c r="F215" s="1"/>
      <c r="G215" s="132"/>
      <c r="H215" s="132"/>
      <c r="I215" s="13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spans="1:64" s="97" customFormat="1" ht="15">
      <c r="A216" s="130"/>
      <c r="C216" s="131"/>
      <c r="D216" s="132"/>
      <c r="F216" s="1"/>
      <c r="G216" s="132"/>
      <c r="H216" s="132"/>
      <c r="I216" s="13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spans="1:64" s="97" customFormat="1" ht="15">
      <c r="A217" s="130"/>
      <c r="C217" s="131"/>
      <c r="D217" s="132"/>
      <c r="F217" s="1"/>
      <c r="G217" s="132"/>
      <c r="H217" s="132"/>
      <c r="I217" s="13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spans="1:64" s="97" customFormat="1" ht="15">
      <c r="A218" s="130"/>
      <c r="C218" s="131"/>
      <c r="D218" s="132"/>
      <c r="F218" s="1"/>
      <c r="G218" s="132"/>
      <c r="H218" s="132"/>
      <c r="I218" s="13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spans="1:64" s="97" customFormat="1" ht="15">
      <c r="A219" s="130"/>
      <c r="C219" s="131"/>
      <c r="D219" s="132"/>
      <c r="F219" s="1"/>
      <c r="G219" s="132"/>
      <c r="H219" s="132"/>
      <c r="I219" s="13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spans="1:64" s="97" customFormat="1" ht="15">
      <c r="A220" s="130"/>
      <c r="C220" s="131"/>
      <c r="D220" s="132"/>
      <c r="F220" s="1"/>
      <c r="G220" s="132"/>
      <c r="H220" s="132"/>
      <c r="I220" s="13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spans="1:64" s="97" customFormat="1" ht="15">
      <c r="A221" s="130"/>
      <c r="C221" s="131"/>
      <c r="D221" s="132"/>
      <c r="F221" s="1"/>
      <c r="G221" s="132"/>
      <c r="H221" s="132"/>
      <c r="I221" s="13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spans="1:64" s="97" customFormat="1" ht="15">
      <c r="A222" s="130"/>
      <c r="C222" s="131"/>
      <c r="D222" s="132"/>
      <c r="F222" s="1"/>
      <c r="G222" s="132"/>
      <c r="H222" s="132"/>
      <c r="I222" s="13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spans="1:64" s="97" customFormat="1" ht="15">
      <c r="A223" s="130"/>
      <c r="C223" s="131"/>
      <c r="D223" s="132"/>
      <c r="F223" s="1"/>
      <c r="G223" s="132"/>
      <c r="H223" s="132"/>
      <c r="I223" s="13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spans="1:64" s="97" customFormat="1" ht="15">
      <c r="A224" s="130"/>
      <c r="C224" s="131"/>
      <c r="D224" s="132"/>
      <c r="F224" s="1"/>
      <c r="G224" s="132"/>
      <c r="H224" s="132"/>
      <c r="I224" s="13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spans="1:64" s="97" customFormat="1" ht="15">
      <c r="A225" s="130"/>
      <c r="C225" s="131"/>
      <c r="D225" s="132"/>
      <c r="F225" s="1"/>
      <c r="G225" s="132"/>
      <c r="H225" s="132"/>
      <c r="I225" s="13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spans="1:64" s="97" customFormat="1" ht="15">
      <c r="A226" s="130"/>
      <c r="C226" s="131"/>
      <c r="D226" s="132"/>
      <c r="F226" s="1"/>
      <c r="G226" s="132"/>
      <c r="H226" s="132"/>
      <c r="I226" s="13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spans="1:64" s="97" customFormat="1" ht="15">
      <c r="A227" s="130"/>
      <c r="C227" s="131"/>
      <c r="D227" s="132"/>
      <c r="F227" s="1"/>
      <c r="G227" s="132"/>
      <c r="H227" s="132"/>
      <c r="I227" s="13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spans="1:64" s="97" customFormat="1" ht="15">
      <c r="A228" s="130"/>
      <c r="C228" s="131"/>
      <c r="D228" s="132"/>
      <c r="F228" s="1"/>
      <c r="G228" s="132"/>
      <c r="H228" s="132"/>
      <c r="I228" s="13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spans="1:64" s="97" customFormat="1" ht="15">
      <c r="A229" s="130"/>
      <c r="C229" s="131"/>
      <c r="D229" s="132"/>
      <c r="F229" s="1"/>
      <c r="G229" s="132"/>
      <c r="H229" s="132"/>
      <c r="I229" s="13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spans="1:64" s="97" customFormat="1" ht="15">
      <c r="A230" s="130"/>
      <c r="C230" s="131"/>
      <c r="D230" s="132"/>
      <c r="F230" s="1"/>
      <c r="G230" s="132"/>
      <c r="H230" s="132"/>
      <c r="I230" s="13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spans="1:64" s="97" customFormat="1" ht="15">
      <c r="A231" s="130"/>
      <c r="C231" s="131"/>
      <c r="D231" s="132"/>
      <c r="F231" s="1"/>
      <c r="G231" s="132"/>
      <c r="H231" s="132"/>
      <c r="I231" s="13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spans="1:64" s="97" customFormat="1" ht="15">
      <c r="A232" s="130"/>
      <c r="C232" s="131"/>
      <c r="D232" s="132"/>
      <c r="F232" s="1"/>
      <c r="G232" s="132"/>
      <c r="H232" s="132"/>
      <c r="I232" s="13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spans="1:64" s="97" customFormat="1" ht="15">
      <c r="A233" s="130"/>
      <c r="C233" s="131"/>
      <c r="D233" s="132"/>
      <c r="F233" s="1"/>
      <c r="G233" s="132"/>
      <c r="H233" s="132"/>
      <c r="I233" s="13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spans="1:64" s="97" customFormat="1" ht="15">
      <c r="A234" s="130"/>
      <c r="C234" s="131"/>
      <c r="D234" s="132"/>
      <c r="F234" s="1"/>
      <c r="G234" s="132"/>
      <c r="H234" s="132"/>
      <c r="I234" s="13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spans="1:64" s="97" customFormat="1" ht="15">
      <c r="A235" s="130"/>
      <c r="C235" s="131"/>
      <c r="D235" s="132"/>
      <c r="F235" s="1"/>
      <c r="G235" s="132"/>
      <c r="H235" s="132"/>
      <c r="I235" s="13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spans="1:64" s="97" customFormat="1" ht="15">
      <c r="A236" s="130"/>
      <c r="C236" s="131"/>
      <c r="D236" s="132"/>
      <c r="F236" s="1"/>
      <c r="G236" s="132"/>
      <c r="H236" s="132"/>
      <c r="I236" s="13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spans="1:64" s="97" customFormat="1" ht="15">
      <c r="A237" s="130"/>
      <c r="C237" s="131"/>
      <c r="D237" s="132"/>
      <c r="F237" s="1"/>
      <c r="G237" s="132"/>
      <c r="H237" s="132"/>
      <c r="I237" s="13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spans="1:64" s="97" customFormat="1" ht="15">
      <c r="A238" s="130"/>
      <c r="C238" s="131"/>
      <c r="D238" s="132"/>
      <c r="F238" s="1"/>
      <c r="G238" s="132"/>
      <c r="H238" s="132"/>
      <c r="I238" s="13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spans="1:64" s="97" customFormat="1" ht="15">
      <c r="A239" s="130"/>
      <c r="C239" s="131"/>
      <c r="D239" s="132"/>
      <c r="F239" s="1"/>
      <c r="G239" s="132"/>
      <c r="H239" s="132"/>
      <c r="I239" s="13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spans="1:64" s="97" customFormat="1" ht="15">
      <c r="A240" s="130"/>
      <c r="C240" s="131"/>
      <c r="D240" s="132"/>
      <c r="F240" s="1"/>
      <c r="G240" s="132"/>
      <c r="H240" s="132"/>
      <c r="I240" s="13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spans="1:64" s="97" customFormat="1" ht="15">
      <c r="A241" s="130"/>
      <c r="C241" s="131"/>
      <c r="D241" s="132"/>
      <c r="F241" s="1"/>
      <c r="G241" s="132"/>
      <c r="H241" s="132"/>
      <c r="I241" s="13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spans="1:64" s="97" customFormat="1" ht="15">
      <c r="A242" s="130"/>
      <c r="C242" s="131"/>
      <c r="D242" s="132"/>
      <c r="F242" s="1"/>
      <c r="G242" s="132"/>
      <c r="H242" s="132"/>
      <c r="I242" s="13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spans="1:64" s="97" customFormat="1" ht="15">
      <c r="A243" s="130"/>
      <c r="C243" s="131"/>
      <c r="D243" s="132"/>
      <c r="F243" s="1"/>
      <c r="G243" s="132"/>
      <c r="H243" s="132"/>
      <c r="I243" s="13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spans="1:64" s="97" customFormat="1" ht="15">
      <c r="A244" s="130"/>
      <c r="C244" s="131"/>
      <c r="D244" s="132"/>
      <c r="F244" s="1"/>
      <c r="G244" s="132"/>
      <c r="H244" s="132"/>
      <c r="I244" s="13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spans="1:64" s="97" customFormat="1" ht="15">
      <c r="A245" s="130"/>
      <c r="C245" s="131"/>
      <c r="D245" s="132"/>
      <c r="F245" s="1"/>
      <c r="G245" s="132"/>
      <c r="H245" s="132"/>
      <c r="I245" s="13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spans="1:64" s="97" customFormat="1" ht="15">
      <c r="A246" s="130"/>
      <c r="C246" s="131"/>
      <c r="D246" s="132"/>
      <c r="F246" s="1"/>
      <c r="G246" s="132"/>
      <c r="H246" s="132"/>
      <c r="I246" s="13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spans="1:64" s="97" customFormat="1" ht="15">
      <c r="A247" s="130"/>
      <c r="C247" s="131"/>
      <c r="D247" s="132"/>
      <c r="F247" s="1"/>
      <c r="G247" s="132"/>
      <c r="H247" s="132"/>
      <c r="I247" s="13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spans="1:64" s="97" customFormat="1" ht="15">
      <c r="A248" s="130"/>
      <c r="C248" s="131"/>
      <c r="D248" s="132"/>
      <c r="F248" s="1"/>
      <c r="G248" s="132"/>
      <c r="H248" s="132"/>
      <c r="I248" s="13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spans="1:64" s="97" customFormat="1" ht="15">
      <c r="A249" s="130"/>
      <c r="C249" s="131"/>
      <c r="D249" s="132"/>
      <c r="F249" s="1"/>
      <c r="G249" s="132"/>
      <c r="H249" s="132"/>
      <c r="I249" s="13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spans="1:64" s="97" customFormat="1" ht="15">
      <c r="A250" s="130"/>
      <c r="C250" s="131"/>
      <c r="D250" s="132"/>
      <c r="F250" s="1"/>
      <c r="G250" s="132"/>
      <c r="H250" s="132"/>
      <c r="I250" s="13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spans="1:64" s="97" customFormat="1" ht="15">
      <c r="A251" s="130"/>
      <c r="C251" s="131"/>
      <c r="D251" s="132"/>
      <c r="F251" s="1"/>
      <c r="G251" s="132"/>
      <c r="H251" s="132"/>
      <c r="I251" s="13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spans="1:64" s="97" customFormat="1" ht="15">
      <c r="A252" s="130"/>
      <c r="C252" s="131"/>
      <c r="D252" s="132"/>
      <c r="F252" s="1"/>
      <c r="G252" s="132"/>
      <c r="H252" s="132"/>
      <c r="I252" s="13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spans="1:64" s="97" customFormat="1" ht="15">
      <c r="A253" s="130"/>
      <c r="C253" s="131"/>
      <c r="D253" s="132"/>
      <c r="F253" s="1"/>
      <c r="G253" s="132"/>
      <c r="H253" s="132"/>
      <c r="I253" s="13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</sheetData>
  <sheetProtection/>
  <mergeCells count="27">
    <mergeCell ref="A1:K1"/>
    <mergeCell ref="A2:K2"/>
    <mergeCell ref="J3:K3"/>
    <mergeCell ref="A4:A6"/>
    <mergeCell ref="B4:B6"/>
    <mergeCell ref="C4:E4"/>
    <mergeCell ref="G4:H4"/>
    <mergeCell ref="I4:I6"/>
    <mergeCell ref="J4:K4"/>
    <mergeCell ref="C5:C6"/>
    <mergeCell ref="L103:M103"/>
    <mergeCell ref="D5:D6"/>
    <mergeCell ref="E5:E6"/>
    <mergeCell ref="F5:F6"/>
    <mergeCell ref="G5:G6"/>
    <mergeCell ref="L100:M100"/>
    <mergeCell ref="H5:H6"/>
    <mergeCell ref="J5:J6"/>
    <mergeCell ref="L101:M101"/>
    <mergeCell ref="L16:M16"/>
    <mergeCell ref="L97:M97"/>
    <mergeCell ref="L98:M98"/>
    <mergeCell ref="L99:M99"/>
    <mergeCell ref="H184:I184"/>
    <mergeCell ref="A166:K166"/>
    <mergeCell ref="I183:K183"/>
    <mergeCell ref="K5:K6"/>
  </mergeCells>
  <printOptions/>
  <pageMargins left="0.67" right="0.19" top="0.16" bottom="0.24" header="0.16" footer="0.24"/>
  <pageSetup horizontalDpi="600" verticalDpi="600" orientation="portrait" paperSize="9" scale="70" r:id="rId1"/>
  <rowBreaks count="2" manualBreakCount="2">
    <brk id="107" max="10" man="1"/>
    <brk id="187" max="10" man="1"/>
  </rowBreaks>
  <colBreaks count="1" manualBreakCount="1">
    <brk id="11" max="1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Avramenko_V</dc:creator>
  <cp:keywords/>
  <dc:description/>
  <cp:lastModifiedBy>Shvec_N</cp:lastModifiedBy>
  <cp:lastPrinted>2014-02-10T09:19:32Z</cp:lastPrinted>
  <dcterms:created xsi:type="dcterms:W3CDTF">2011-07-01T10:38:14Z</dcterms:created>
  <dcterms:modified xsi:type="dcterms:W3CDTF">2014-02-17T09:15:01Z</dcterms:modified>
  <cp:category/>
  <cp:version/>
  <cp:contentType/>
  <cp:contentStatus/>
</cp:coreProperties>
</file>