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<sst xmlns="http://schemas.openxmlformats.org/spreadsheetml/2006/main" count="421" uniqueCount="228">
  <si>
    <t>Всього</t>
  </si>
  <si>
    <t>2</t>
  </si>
  <si>
    <t>11</t>
  </si>
  <si>
    <t>Начальник відділу сім’ї та молоді Кіровоградської міської ради</t>
  </si>
  <si>
    <t>Освітньо-виховні заходи</t>
  </si>
  <si>
    <t>Загальноміські освітньо-виховні та культурологічні заходи</t>
  </si>
  <si>
    <t>Культурологічні заходи</t>
  </si>
  <si>
    <t>2.1</t>
  </si>
  <si>
    <t>2.1.2</t>
  </si>
  <si>
    <t>2.1.3</t>
  </si>
  <si>
    <t>2.2</t>
  </si>
  <si>
    <t>2.2.1</t>
  </si>
  <si>
    <t>2.2.2</t>
  </si>
  <si>
    <t>2.2.3</t>
  </si>
  <si>
    <t>2.2.4</t>
  </si>
  <si>
    <t>2.2.5</t>
  </si>
  <si>
    <t>2.2.6</t>
  </si>
  <si>
    <t xml:space="preserve">Відділ сім’ї та молоді 
Кірово-градської міської ради
</t>
  </si>
  <si>
    <t xml:space="preserve">Організація змістовного дозвілля, сприяння творчій самореалізації 
молоді
</t>
  </si>
  <si>
    <t>іменні стипендії міського голови для обдарованої молоді</t>
  </si>
  <si>
    <t xml:space="preserve">3 стипендії для студентів вищих закладів освіти І – ІІ рівнів акредитації </t>
  </si>
  <si>
    <t xml:space="preserve">3 стипендії для студентів вищих закладів освіти ІІІ – ІV рівнів акредитації </t>
  </si>
  <si>
    <t xml:space="preserve">Сприяння творчій самореалі-зації молоді,
соціальна підтримка незахищених верств населення
</t>
  </si>
  <si>
    <t>допомога дітям-сиротам та дітям, позбавленим батьківського піклування, яким виповнюється 18 років</t>
  </si>
  <si>
    <t xml:space="preserve">стипендія </t>
  </si>
  <si>
    <t xml:space="preserve">харчування </t>
  </si>
  <si>
    <t>щорічна матеріальна допомога</t>
  </si>
  <si>
    <t>грошова допомога на щорічне поновлення предметів гардероба та текстильної білизни</t>
  </si>
  <si>
    <t>щорічна допомога на придбання літератури</t>
  </si>
  <si>
    <t>грошова допомога при працевлаштуванні</t>
  </si>
  <si>
    <t>Соціальна підтримка незахищених верств населення</t>
  </si>
  <si>
    <t>ВСЬОГО:</t>
  </si>
  <si>
    <t>4.1</t>
  </si>
  <si>
    <t>4.2</t>
  </si>
  <si>
    <t>4.3</t>
  </si>
  <si>
    <t>4.3.1</t>
  </si>
  <si>
    <t>4.3.3</t>
  </si>
  <si>
    <t>4.3.4</t>
  </si>
  <si>
    <t>4.3.5</t>
  </si>
  <si>
    <t>4.3.6</t>
  </si>
  <si>
    <t>4.3.7</t>
  </si>
  <si>
    <t>Додаток 3</t>
  </si>
  <si>
    <t xml:space="preserve">до рішення Кіровоградської міської ради </t>
  </si>
  <si>
    <t>Обсяг фінансування</t>
  </si>
  <si>
    <t>№ з/п</t>
  </si>
  <si>
    <t>Зміст  заходу</t>
  </si>
  <si>
    <t>Всього за рахунок усіх джерел фінансу-вання</t>
  </si>
  <si>
    <t>Місцевого бюджету</t>
  </si>
  <si>
    <t>Загаль-ний фонд</t>
  </si>
  <si>
    <t>Виконавці</t>
  </si>
  <si>
    <t>заробітна плата (49 штатних одиниць)</t>
  </si>
  <si>
    <t>нарахування на заробітну плату</t>
  </si>
  <si>
    <t>видатки на відрядження</t>
  </si>
  <si>
    <t>курси підвищення кваліфікації</t>
  </si>
  <si>
    <t>Утримання  дитячо-юнацьких клубів за місцем проживання</t>
  </si>
  <si>
    <t>1.1</t>
  </si>
  <si>
    <t>1.2</t>
  </si>
  <si>
    <t>1.3</t>
  </si>
  <si>
    <t>1.4</t>
  </si>
  <si>
    <t>1.5</t>
  </si>
  <si>
    <t>1.6</t>
  </si>
  <si>
    <t>1.7</t>
  </si>
  <si>
    <t>1.8</t>
  </si>
  <si>
    <t>1.7.1</t>
  </si>
  <si>
    <t>1.7.2</t>
  </si>
  <si>
    <t xml:space="preserve">Організація змістовного дозвілля,
профілактика 
злочинності
</t>
  </si>
  <si>
    <t>Термін вико-нання</t>
  </si>
  <si>
    <t>Результат впровад-ження</t>
  </si>
  <si>
    <t>3.1</t>
  </si>
  <si>
    <t>3.1.1</t>
  </si>
  <si>
    <t>3.1.2</t>
  </si>
  <si>
    <t>Л.Дорохіна</t>
  </si>
  <si>
    <t>Оздоровлення дітей комунального закладу “Дитячий будинок “Наш дім” Кіровоградської міської ради Кіровоградської області”</t>
  </si>
  <si>
    <t>Соціальна підтримка незахище-них верств населення</t>
  </si>
  <si>
    <t>3</t>
  </si>
  <si>
    <t>4</t>
  </si>
  <si>
    <t>1</t>
  </si>
  <si>
    <t>5</t>
  </si>
  <si>
    <t>6</t>
  </si>
  <si>
    <t>7</t>
  </si>
  <si>
    <t>8</t>
  </si>
  <si>
    <t>9</t>
  </si>
  <si>
    <t>10</t>
  </si>
  <si>
    <t>12</t>
  </si>
  <si>
    <t>13</t>
  </si>
  <si>
    <t>Інших джерел фінансу-вання</t>
  </si>
  <si>
    <t xml:space="preserve">заходів щодо реалізації Міської цільової соціальної програми реформування системи закладів </t>
  </si>
  <si>
    <t>Утримання комунального закладу “Дитячий будинок “Наш дім” Кіровоградської міської ради Кіровоградської області”</t>
  </si>
  <si>
    <t>заробітна плата (15 штатних одиниць)</t>
  </si>
  <si>
    <t>Можливість дітям зростати в умовах, максималь - но наближених до сімейних</t>
  </si>
  <si>
    <t>придбання матеріалів, обладнання, інвентарю (канцтовари, миючі засоби, меблі, одяг та інше)</t>
  </si>
  <si>
    <t>медикаменти</t>
  </si>
  <si>
    <t>продукти харчування</t>
  </si>
  <si>
    <t>інші виплати населенню (кишенькові вихованцям)</t>
  </si>
  <si>
    <t>Управління капітального будівництва Кірово-градської міської ради</t>
  </si>
  <si>
    <t xml:space="preserve">Відділ сім’ї та молоді 
Кіровоград-ської міської ради 
</t>
  </si>
  <si>
    <t xml:space="preserve">Відділ сім’ї та молоді 
Кіровоград-ської міської ради
</t>
  </si>
  <si>
    <t>Управління освіти Кіровоград-ської міської ради</t>
  </si>
  <si>
    <t>2.2.7</t>
  </si>
  <si>
    <t>2.2.8</t>
  </si>
  <si>
    <t>Додаток 1</t>
  </si>
  <si>
    <t>Фінансове забезпечення (тис. грн)</t>
  </si>
  <si>
    <t>2015 рік</t>
  </si>
  <si>
    <t>2016 рік</t>
  </si>
  <si>
    <t>2017 рік</t>
  </si>
  <si>
    <t>Облас-ного бюд-жету</t>
  </si>
  <si>
    <t>Спеціаль-ний фонд</t>
  </si>
  <si>
    <t>14</t>
  </si>
  <si>
    <t>15</t>
  </si>
  <si>
    <t>16</t>
  </si>
  <si>
    <t>17</t>
  </si>
  <si>
    <t>2015 - 2017 роки</t>
  </si>
  <si>
    <t>1.7.3</t>
  </si>
  <si>
    <t>2.1.1</t>
  </si>
  <si>
    <t>Заходи з патріотичного виховання молоді та вшанування ветеранів ВВВ, учасників АТО</t>
  </si>
  <si>
    <t>2.1.4</t>
  </si>
  <si>
    <t>2.1.5</t>
  </si>
  <si>
    <t xml:space="preserve">Конкурс на кращий мистецький твір, присвячений історії боротьби українського народу за державний суверенітет та територіальну цілісність України </t>
  </si>
  <si>
    <t>2.1.6</t>
  </si>
  <si>
    <t>Туристично-краєзнавчі походи та екскурсії по Кіровоградщині</t>
  </si>
  <si>
    <t>2.1.7</t>
  </si>
  <si>
    <t>2.1.8</t>
  </si>
  <si>
    <t>2.1.9</t>
  </si>
  <si>
    <t>Міська спартакіада «Юність» серед вихованців дитячо-юнацьких клубів за місцем проживання</t>
  </si>
  <si>
    <t>2.1.10</t>
  </si>
  <si>
    <t xml:space="preserve">Міський конкурс серед молоді на кращий соціальний проект </t>
  </si>
  <si>
    <t>2.1.11</t>
  </si>
  <si>
    <t>2.1.12</t>
  </si>
  <si>
    <t>Міський конкурс серед вищих навчальних закладів міста на кращий студентський гуртожиток</t>
  </si>
  <si>
    <t xml:space="preserve">2015 - 2017 роки
</t>
  </si>
  <si>
    <t>Відділ сім’ї та молоді 
Кірово-градської міської ради</t>
  </si>
  <si>
    <t xml:space="preserve"> Військово-патріотичні заходи</t>
  </si>
  <si>
    <t xml:space="preserve"> Телевізійний конкурс за участі студентів вищих навчальних закладів міста І-ІІ, ІІІ-ІУ рівнів акредитації</t>
  </si>
  <si>
    <t xml:space="preserve"> Міський чемпіонат з гри “Брейн-ринг” серед студентських та молодіжних команд (осінній та весняний сезони)</t>
  </si>
  <si>
    <t>Заходи з молоддю до Дня Конституції України</t>
  </si>
  <si>
    <t>Міський інтернаціональний фестиваль Миру</t>
  </si>
  <si>
    <t xml:space="preserve">Поїздка переможця міського чемпіонату КВН серед шкільних команд на Всеукраїнський фестиваль дитячих команд КВН "Жарт-птиця" </t>
  </si>
  <si>
    <t>Заходи зі студентською молоддю "Кіровоградські студенти - найкращі!"</t>
  </si>
  <si>
    <t>Підтримка обдарованої  молоді</t>
  </si>
  <si>
    <t>18</t>
  </si>
  <si>
    <t>19</t>
  </si>
  <si>
    <t>20</t>
  </si>
  <si>
    <t>Комунальний заклад “Дитячий будинок “Наш дім” Кіровоград-ської міської ради Кіровоград-ської області</t>
  </si>
  <si>
    <t xml:space="preserve">Управління освіти Кіровоград-ської міської ради </t>
  </si>
  <si>
    <t>Додаток 2</t>
  </si>
  <si>
    <t>2015 -   2017  роки</t>
  </si>
  <si>
    <t>Комуналь-ний заклад “Дитячий будинок “Наш дім” Кіровоград-ської міської ради Кіровоград-ської області</t>
  </si>
  <si>
    <t>1.9</t>
  </si>
  <si>
    <t>комунальні послуги, в тому числі: 
теплопостачання
водопостачання та водовідведення
електроенергія 
інші комунальні послуги</t>
  </si>
  <si>
    <t>1.10</t>
  </si>
  <si>
    <t>капітальний ремонт</t>
  </si>
  <si>
    <t>1.3.1</t>
  </si>
  <si>
    <t>1.3.2</t>
  </si>
  <si>
    <t>Організація сезонних громадських робіт для учнівської та студентської молоді у вільний від навчання час та молодих людей, які перебувають на обліку як безробітні</t>
  </si>
  <si>
    <t>Загальний фонд</t>
  </si>
  <si>
    <t xml:space="preserve">                                                               Спеціаль-ний фонд</t>
  </si>
  <si>
    <t>Освітня субвенція</t>
  </si>
  <si>
    <t>Міський бюджет</t>
  </si>
  <si>
    <r>
      <rPr>
        <b/>
        <sz val="12"/>
        <color indexed="8"/>
        <rFont val="Calibri"/>
        <family val="2"/>
      </rPr>
      <t>(</t>
    </r>
    <r>
      <rPr>
        <b/>
        <sz val="12"/>
        <color indexed="8"/>
        <rFont val="Times New Roman"/>
        <family val="1"/>
      </rPr>
      <t>нова редакція)</t>
    </r>
  </si>
  <si>
    <t>для дітей-сиріт та дітей, позбавлених батьківського піклування на 2015-2017 роки</t>
  </si>
  <si>
    <t>заходів щодо реалізації Міської програми відпочинку та оздоровлення дітей на 2015-2017 роки</t>
  </si>
  <si>
    <t>заходів щодо реалізації програми “Молодь Кіровограда” на 2015-2017 роки</t>
  </si>
  <si>
    <t xml:space="preserve">Спільні заходи з молодіжними громадськими організаціями та творчими об'єднаннями                      (в т.ч. Молодіжною радою) </t>
  </si>
  <si>
    <t>заходів щодо реалізації Міської програми підтримки сімей на 2015-2017 роки</t>
  </si>
  <si>
    <t xml:space="preserve">Всього </t>
  </si>
  <si>
    <t>Зміцнення української сім’ї, виховання підростаючого покоління, відновлення та збереження сімейних традицій</t>
  </si>
  <si>
    <t>1.1.1</t>
  </si>
  <si>
    <t>Проведення інспектування соціально неспроможних сімей, в яких вчинено насильство</t>
  </si>
  <si>
    <t>1.1.2</t>
  </si>
  <si>
    <t>Соціальний супровід багатодітних ромських сімей</t>
  </si>
  <si>
    <t>1.1.3</t>
  </si>
  <si>
    <t>Організація урочистого вручення відзнак (нагрудний знак та посвідчення) жінкам, яким присвоєно почесне звання України “Мати-героїня”</t>
  </si>
  <si>
    <t>1.1.4</t>
  </si>
  <si>
    <t>Організація вшанування багатодітних матерів та жінок, яким присвоєно почесне звання України “Мати-героїня”</t>
  </si>
  <si>
    <t>1.1.5</t>
  </si>
  <si>
    <t>Міський конкурс "Дитина року"</t>
  </si>
  <si>
    <t>1.1.6</t>
  </si>
  <si>
    <t>Вручення наборів школяра дітям пільгових категорій</t>
  </si>
  <si>
    <t>1.1.7</t>
  </si>
  <si>
    <t>Просвітницькі заходи (семінари, тренінги) з питань попередження насильства та  протидії торгівлі людьми</t>
  </si>
  <si>
    <t>1.1.8</t>
  </si>
  <si>
    <t>Сімейні тренінги, семінари,  літні школи для дітей з особливими потребами та їх батьків</t>
  </si>
  <si>
    <t>1.2.1</t>
  </si>
  <si>
    <t xml:space="preserve">Концертні програми дитячих колективів ДЮК для учасників АТО та ветеранів ВВВ, які перебувають на лікуванні у Кіровоградському обласному госпіталі ветеранів ВВВ </t>
  </si>
  <si>
    <t>1.2.2</t>
  </si>
  <si>
    <t xml:space="preserve">Акція зі вшанування матерів дітьми "Від всієї душі" </t>
  </si>
  <si>
    <t>1.2.3</t>
  </si>
  <si>
    <t xml:space="preserve">Фестиваль сімейної  творчості "Єдина родина" </t>
  </si>
  <si>
    <t>1.2.4</t>
  </si>
  <si>
    <t>1.2.5</t>
  </si>
  <si>
    <t xml:space="preserve">Конкурс "Тато, мама, я - дружна сім’я" </t>
  </si>
  <si>
    <t>1.2.6</t>
  </si>
  <si>
    <t>1.2.7</t>
  </si>
  <si>
    <t>1.2.8</t>
  </si>
  <si>
    <t>Заходи з дітьми "Веселі долоні"</t>
  </si>
  <si>
    <t>1.2.9</t>
  </si>
  <si>
    <t xml:space="preserve">Новорічні та Різдвяні  заходи з дітьми пільгових категорій </t>
  </si>
  <si>
    <t>оплата послуг та інших видатків (зв’язку, банку, поточного ремонту, страхування дітей, радіаційний сертифікат, енергонагляд та інші )</t>
  </si>
  <si>
    <t>Придбання обладнання для облаштування майданчиків для дітей</t>
  </si>
  <si>
    <t>Конкурс писанок серед  вихованців дитячо-юнацьких клубів за місцем проживання</t>
  </si>
  <si>
    <t>Змагання з військово-прикладних видів спорту</t>
  </si>
  <si>
    <t>Ігри міського чемпіонату КВН серед студентських та молодіжних команд (Кубок міського голови, КВН-фестиваль та інші)</t>
  </si>
  <si>
    <t>2.2.9</t>
  </si>
  <si>
    <t>Правова гра "Права людини в дії"</t>
  </si>
  <si>
    <t>Оздоровлення дітей, які потребують особливої соціальної уваги та підтримки</t>
  </si>
  <si>
    <t>Оздоровлення дітей, які потребують особливої соціальної уваги та підтримки за путівками, отриманими від департаменту соціального захисту населення Кіровоградської облдержадміністрації</t>
  </si>
  <si>
    <t>Додаток 4</t>
  </si>
  <si>
    <t>кредиторська заборгованість по комунальних послугах станом на 01.01.2015</t>
  </si>
  <si>
    <t>придбання товарів і послуг
в тому числі: 
матеріали, обладнання та інвентар
інші послуги та видатки</t>
  </si>
  <si>
    <t>Продовження додатка 1</t>
  </si>
  <si>
    <r>
      <rPr>
        <b/>
        <sz val="12"/>
        <color indexed="8"/>
        <rFont val="Calibri"/>
        <family val="2"/>
      </rPr>
      <t>(</t>
    </r>
    <r>
      <rPr>
        <b/>
        <sz val="12"/>
        <color indexed="8"/>
        <rFont val="Times New Roman"/>
        <family val="1"/>
      </rPr>
      <t>нова редакція)</t>
    </r>
  </si>
  <si>
    <r>
      <rPr>
        <b/>
        <sz val="10.5"/>
        <color indexed="8"/>
        <rFont val="Times New Roman"/>
        <family val="1"/>
      </rPr>
      <t>Капітальні видатки</t>
    </r>
    <r>
      <rPr>
        <sz val="10.5"/>
        <color indexed="8"/>
        <rFont val="Times New Roman"/>
        <family val="1"/>
      </rPr>
      <t xml:space="preserve"> </t>
    </r>
    <r>
      <rPr>
        <i/>
        <sz val="10.5"/>
        <color indexed="8"/>
        <rFont val="Times New Roman"/>
        <family val="1"/>
      </rPr>
      <t xml:space="preserve"> (бюджет розвитку)</t>
    </r>
  </si>
  <si>
    <r>
      <t xml:space="preserve">Капітальний ремонт </t>
    </r>
    <r>
      <rPr>
        <i/>
        <sz val="11"/>
        <color indexed="8"/>
        <rFont val="Times New Roman"/>
        <family val="1"/>
      </rPr>
      <t xml:space="preserve"> (кредиторська заборгованість станом на 01.01.2015)</t>
    </r>
  </si>
  <si>
    <t>Капітальний ремонт приміщень  дитячо-юнацьких клубів, що здійснюється управлінням капітального будівництва Кіровоградської міської ради</t>
  </si>
  <si>
    <r>
      <t>Міжнародний дитячий фестиваль пісні і танцю “Об’єднаймо дітей мистецтвом</t>
    </r>
    <r>
      <rPr>
        <sz val="10"/>
        <color indexed="8"/>
        <rFont val="Calibri"/>
        <family val="2"/>
      </rPr>
      <t>!</t>
    </r>
    <r>
      <rPr>
        <sz val="10"/>
        <color indexed="8"/>
        <rFont val="Times New Roman"/>
        <family val="1"/>
      </rPr>
      <t>”</t>
    </r>
  </si>
  <si>
    <r>
      <t>Концертні та спортивні програми з дітьми “Ми діти твої, Україно</t>
    </r>
    <r>
      <rPr>
        <sz val="10"/>
        <color indexed="8"/>
        <rFont val="Calibri"/>
        <family val="2"/>
      </rPr>
      <t>!</t>
    </r>
    <r>
      <rPr>
        <sz val="10"/>
        <color indexed="8"/>
        <rFont val="Times New Roman"/>
        <family val="1"/>
      </rPr>
      <t>”</t>
    </r>
  </si>
  <si>
    <r>
      <t xml:space="preserve">Дні </t>
    </r>
    <r>
      <rPr>
        <sz val="10"/>
        <color indexed="8"/>
        <rFont val="Calibri"/>
        <family val="2"/>
      </rPr>
      <t>"</t>
    </r>
    <r>
      <rPr>
        <sz val="10"/>
        <color indexed="8"/>
        <rFont val="Times New Roman"/>
        <family val="1"/>
      </rPr>
      <t>відкритих дверей" в дитячо-юнацьких клубах за місцем проживання</t>
    </r>
  </si>
  <si>
    <t>видатки на виплату одноразової грошової допомоги в розмірі шести прожиткових мінімумів дітям-сиротам та дітям, позбавленим батьківського піклування</t>
  </si>
  <si>
    <t>Оздоровлення дітей  в пришкільних таборах</t>
  </si>
  <si>
    <t>Соціальна допомога дітям-сиротам та дітям, позбавленим батьківського піклування, а також особам з числа дітей-сиріт та дітей позбавлених батьківського піклування загальноосвітніх навчальних закладів міста, дітей, батьки яких брали участь в АТО</t>
  </si>
  <si>
    <t>Оздоровлення дітей-сиріт  та дітей, позбавлених батьківського піклування (придбання путівок для вихованців дитячого будинку “Барвінок” та загально-освітньої школи-інтернату  І-ІІІ ступенів з утриманням дітей-сиріт та класами для дітей зі зниженим зором)</t>
  </si>
  <si>
    <t>Освітньої субвенції</t>
  </si>
  <si>
    <t xml:space="preserve">відшкодування витрат на навчання студентів із числа дітей-сиріт та дітей, позбавлених батьківського піклування </t>
  </si>
  <si>
    <t>в т.ч. дітей учасників АТО</t>
  </si>
  <si>
    <t xml:space="preserve">Військово-патріотична спортивна гра «Захисник України» серед вихованців дитячо-юнацьких клубів за місцем проживання </t>
  </si>
  <si>
    <t>Всеукраїнський антикорупційний студентський форум</t>
  </si>
  <si>
    <t>фінансування заходів щодо соціального захисту дітей-сиріт та дітей, позбавлених батьківського піклування, особам з числа дітей-сиріт та дітей, позбавлених батьківського піклування, дітей, батьки яких брали участь в АТО із числа студентів Кіровоградського кібернетико-технічного коледжу, професійних навчальних закладів</t>
  </si>
  <si>
    <t>4.3.2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</si>
</sst>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  <numFmt numFmtId="177" formatCode="0.000"/>
    <numFmt numFmtId="178" formatCode="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00"/>
  </numFmts>
  <fonts count="47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 Cyr"/>
      <family val="0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 Cyr"/>
      <family val="0"/>
    </font>
    <font>
      <sz val="12"/>
      <color indexed="8"/>
      <name val="Arial Cyr"/>
      <family val="0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.5"/>
      <color indexed="9"/>
      <name val="Times New Roman"/>
      <family val="1"/>
    </font>
    <font>
      <b/>
      <sz val="10.5"/>
      <color indexed="9"/>
      <name val="Times New Roman"/>
      <family val="1"/>
    </font>
    <font>
      <sz val="16"/>
      <color indexed="8"/>
      <name val="Times New Roman"/>
      <family val="1"/>
    </font>
    <font>
      <sz val="17.5"/>
      <color indexed="8"/>
      <name val="Times New Roman"/>
      <family val="1"/>
    </font>
    <font>
      <sz val="17.5"/>
      <color indexed="8"/>
      <name val="Arial Cyr"/>
      <family val="0"/>
    </font>
    <font>
      <i/>
      <sz val="10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vertical="center" wrapText="1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2" fontId="4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6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7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0" xfId="0" applyFont="1" applyAlignment="1">
      <alignment horizontal="center"/>
    </xf>
    <xf numFmtId="16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177" fontId="12" fillId="0" borderId="0" xfId="0" applyNumberFormat="1" applyFont="1" applyBorder="1" applyAlignment="1">
      <alignment horizontal="center" vertical="center" wrapText="1"/>
    </xf>
    <xf numFmtId="177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76" fontId="13" fillId="0" borderId="10" xfId="0" applyNumberFormat="1" applyFont="1" applyBorder="1" applyAlignment="1">
      <alignment horizontal="center" vertical="center" wrapText="1"/>
    </xf>
    <xf numFmtId="177" fontId="13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6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5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7" fontId="13" fillId="0" borderId="18" xfId="0" applyNumberFormat="1" applyFont="1" applyBorder="1" applyAlignment="1">
      <alignment horizontal="center" vertical="center"/>
    </xf>
    <xf numFmtId="177" fontId="13" fillId="0" borderId="10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 wrapText="1"/>
    </xf>
    <xf numFmtId="176" fontId="13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177" fontId="12" fillId="0" borderId="18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2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2" fontId="12" fillId="0" borderId="18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 wrapText="1"/>
    </xf>
    <xf numFmtId="177" fontId="14" fillId="0" borderId="18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13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wrapText="1"/>
    </xf>
    <xf numFmtId="0" fontId="37" fillId="0" borderId="10" xfId="0" applyFont="1" applyBorder="1" applyAlignment="1">
      <alignment vertical="center" wrapText="1"/>
    </xf>
    <xf numFmtId="176" fontId="37" fillId="0" borderId="10" xfId="0" applyNumberFormat="1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/>
    </xf>
    <xf numFmtId="2" fontId="12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justify" vertical="center"/>
    </xf>
    <xf numFmtId="0" fontId="12" fillId="0" borderId="0" xfId="0" applyFont="1" applyAlignment="1">
      <alignment vertical="center" wrapText="1"/>
    </xf>
    <xf numFmtId="2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center" vertical="center"/>
    </xf>
    <xf numFmtId="2" fontId="37" fillId="0" borderId="10" xfId="0" applyNumberFormat="1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justify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 wrapText="1"/>
    </xf>
    <xf numFmtId="177" fontId="5" fillId="0" borderId="14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177" fontId="8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7" fontId="13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76" fontId="38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49" fontId="5" fillId="0" borderId="0" xfId="0" applyNumberFormat="1" applyFont="1" applyAlignment="1">
      <alignment wrapText="1"/>
    </xf>
    <xf numFmtId="0" fontId="8" fillId="0" borderId="14" xfId="0" applyFont="1" applyBorder="1" applyAlignment="1">
      <alignment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77" fontId="3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176" fontId="12" fillId="0" borderId="18" xfId="0" applyNumberFormat="1" applyFont="1" applyBorder="1" applyAlignment="1">
      <alignment horizontal="center" vertical="center"/>
    </xf>
    <xf numFmtId="2" fontId="39" fillId="0" borderId="18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6" fontId="40" fillId="0" borderId="15" xfId="0" applyNumberFormat="1" applyFont="1" applyBorder="1" applyAlignment="1">
      <alignment horizontal="center" vertical="center" wrapText="1"/>
    </xf>
    <xf numFmtId="16" fontId="42" fillId="0" borderId="0" xfId="0" applyNumberFormat="1" applyFont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2" fillId="0" borderId="0" xfId="0" applyFont="1" applyBorder="1" applyAlignment="1">
      <alignment horizont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7" fillId="0" borderId="1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17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76" fontId="15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34" fillId="0" borderId="0" xfId="0" applyFont="1" applyBorder="1" applyAlignment="1">
      <alignment/>
    </xf>
    <xf numFmtId="0" fontId="45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0" xfId="0" applyFont="1" applyAlignment="1">
      <alignment horizontal="center"/>
    </xf>
    <xf numFmtId="0" fontId="46" fillId="0" borderId="0" xfId="0" applyFont="1" applyAlignment="1">
      <alignment/>
    </xf>
    <xf numFmtId="0" fontId="4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8" fillId="0" borderId="14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wrapText="1"/>
    </xf>
    <xf numFmtId="0" fontId="34" fillId="0" borderId="0" xfId="0" applyFont="1" applyAlignment="1">
      <alignment/>
    </xf>
    <xf numFmtId="0" fontId="4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24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2"/>
  <sheetViews>
    <sheetView zoomScale="84" zoomScaleNormal="84" zoomScalePageLayoutView="0" workbookViewId="0" topLeftCell="A75">
      <selection activeCell="M4" sqref="M4"/>
    </sheetView>
  </sheetViews>
  <sheetFormatPr defaultColWidth="9.00390625" defaultRowHeight="12.75"/>
  <cols>
    <col min="1" max="1" width="6.125" style="59" customWidth="1"/>
    <col min="2" max="2" width="39.125" style="59" customWidth="1"/>
    <col min="3" max="3" width="7.75390625" style="59" customWidth="1"/>
    <col min="4" max="4" width="11.875" style="59" customWidth="1"/>
    <col min="5" max="5" width="9.25390625" style="59" customWidth="1"/>
    <col min="6" max="7" width="8.875" style="59" customWidth="1"/>
    <col min="8" max="8" width="7.875" style="59" customWidth="1"/>
    <col min="9" max="9" width="8.75390625" style="59" customWidth="1"/>
    <col min="10" max="12" width="8.875" style="59" customWidth="1"/>
    <col min="13" max="13" width="9.25390625" style="59" customWidth="1"/>
    <col min="14" max="16" width="8.875" style="59" customWidth="1"/>
    <col min="17" max="17" width="12.875" style="59" customWidth="1"/>
    <col min="18" max="16384" width="8.875" style="59" customWidth="1"/>
  </cols>
  <sheetData>
    <row r="1" spans="6:18" s="48" customFormat="1" ht="15" customHeight="1">
      <c r="F1" s="187"/>
      <c r="G1" s="188"/>
      <c r="H1" s="187"/>
      <c r="I1" s="187"/>
      <c r="J1" s="187"/>
      <c r="K1" s="188"/>
      <c r="L1" s="187"/>
      <c r="M1" s="192" t="s">
        <v>100</v>
      </c>
      <c r="N1" s="193"/>
      <c r="O1" s="193"/>
      <c r="P1" s="187"/>
      <c r="Q1" s="187"/>
      <c r="R1" s="187"/>
    </row>
    <row r="2" spans="6:18" s="48" customFormat="1" ht="15" customHeight="1">
      <c r="F2" s="187"/>
      <c r="G2" s="188"/>
      <c r="H2" s="187"/>
      <c r="I2" s="187"/>
      <c r="J2" s="187"/>
      <c r="K2" s="188"/>
      <c r="L2" s="187"/>
      <c r="M2" s="192" t="s">
        <v>42</v>
      </c>
      <c r="N2" s="193"/>
      <c r="O2" s="193"/>
      <c r="P2" s="187"/>
      <c r="Q2" s="187"/>
      <c r="R2" s="187"/>
    </row>
    <row r="3" spans="6:18" s="48" customFormat="1" ht="15" customHeight="1">
      <c r="F3" s="187"/>
      <c r="G3" s="188"/>
      <c r="H3" s="187"/>
      <c r="I3" s="187"/>
      <c r="J3" s="187"/>
      <c r="K3" s="188"/>
      <c r="L3" s="187"/>
      <c r="M3" s="192"/>
      <c r="N3" s="193"/>
      <c r="O3" s="193"/>
      <c r="P3" s="187"/>
      <c r="Q3" s="187"/>
      <c r="R3" s="187"/>
    </row>
    <row r="4" spans="6:18" s="48" customFormat="1" ht="15" customHeight="1">
      <c r="F4" s="187"/>
      <c r="G4" s="188"/>
      <c r="H4" s="187"/>
      <c r="I4" s="187"/>
      <c r="J4" s="187"/>
      <c r="K4" s="188"/>
      <c r="L4" s="187"/>
      <c r="M4" s="192"/>
      <c r="N4" s="193"/>
      <c r="O4" s="193"/>
      <c r="P4" s="187"/>
      <c r="Q4" s="187"/>
      <c r="R4" s="187"/>
    </row>
    <row r="5" spans="6:18" s="49" customFormat="1" ht="14.25" customHeight="1">
      <c r="F5" s="195"/>
      <c r="G5" s="196" t="s">
        <v>43</v>
      </c>
      <c r="H5" s="195"/>
      <c r="I5" s="196"/>
      <c r="J5" s="195"/>
      <c r="K5" s="197"/>
      <c r="L5" s="195"/>
      <c r="M5" s="196"/>
      <c r="N5" s="195"/>
      <c r="O5" s="197"/>
      <c r="P5" s="195"/>
      <c r="Q5" s="195"/>
      <c r="R5" s="195"/>
    </row>
    <row r="6" spans="7:13" s="49" customFormat="1" ht="14.25" customHeight="1">
      <c r="G6" s="50" t="s">
        <v>161</v>
      </c>
      <c r="I6" s="50"/>
      <c r="M6" s="50"/>
    </row>
    <row r="7" spans="7:13" s="49" customFormat="1" ht="14.25" customHeight="1">
      <c r="G7" s="50" t="s">
        <v>210</v>
      </c>
      <c r="I7" s="50"/>
      <c r="M7" s="50"/>
    </row>
    <row r="8" spans="5:13" s="65" customFormat="1" ht="3.75" customHeight="1">
      <c r="E8" s="50"/>
      <c r="I8" s="50"/>
      <c r="M8" s="50"/>
    </row>
    <row r="9" spans="1:17" s="70" customFormat="1" ht="18" customHeight="1">
      <c r="A9" s="216" t="s">
        <v>44</v>
      </c>
      <c r="B9" s="216" t="s">
        <v>45</v>
      </c>
      <c r="C9" s="216" t="s">
        <v>66</v>
      </c>
      <c r="D9" s="217" t="s">
        <v>49</v>
      </c>
      <c r="E9" s="217"/>
      <c r="F9" s="218"/>
      <c r="G9" s="218"/>
      <c r="H9" s="218"/>
      <c r="I9" s="219" t="s">
        <v>101</v>
      </c>
      <c r="J9" s="218"/>
      <c r="K9" s="218"/>
      <c r="L9" s="218"/>
      <c r="M9" s="219"/>
      <c r="N9" s="218"/>
      <c r="O9" s="218"/>
      <c r="P9" s="221"/>
      <c r="Q9" s="222" t="s">
        <v>67</v>
      </c>
    </row>
    <row r="10" spans="1:17" s="70" customFormat="1" ht="18" customHeight="1">
      <c r="A10" s="216"/>
      <c r="B10" s="216"/>
      <c r="C10" s="216"/>
      <c r="D10" s="216"/>
      <c r="E10" s="71"/>
      <c r="F10" s="223"/>
      <c r="G10" s="223"/>
      <c r="H10" s="224"/>
      <c r="I10" s="71"/>
      <c r="J10" s="223"/>
      <c r="K10" s="223"/>
      <c r="L10" s="224"/>
      <c r="M10" s="71"/>
      <c r="N10" s="223"/>
      <c r="O10" s="223"/>
      <c r="P10" s="224"/>
      <c r="Q10" s="216"/>
    </row>
    <row r="11" spans="1:17" s="70" customFormat="1" ht="30" customHeight="1">
      <c r="A11" s="216"/>
      <c r="B11" s="216"/>
      <c r="C11" s="216"/>
      <c r="D11" s="216"/>
      <c r="E11" s="225" t="s">
        <v>46</v>
      </c>
      <c r="F11" s="220" t="s">
        <v>47</v>
      </c>
      <c r="G11" s="220"/>
      <c r="H11" s="226" t="s">
        <v>85</v>
      </c>
      <c r="I11" s="225" t="s">
        <v>46</v>
      </c>
      <c r="J11" s="220" t="s">
        <v>47</v>
      </c>
      <c r="K11" s="220"/>
      <c r="L11" s="220" t="s">
        <v>221</v>
      </c>
      <c r="M11" s="225" t="s">
        <v>46</v>
      </c>
      <c r="N11" s="220" t="s">
        <v>47</v>
      </c>
      <c r="O11" s="220"/>
      <c r="P11" s="220" t="s">
        <v>221</v>
      </c>
      <c r="Q11" s="216"/>
    </row>
    <row r="12" spans="1:17" s="70" customFormat="1" ht="54.75" customHeight="1">
      <c r="A12" s="216"/>
      <c r="B12" s="216"/>
      <c r="C12" s="216"/>
      <c r="D12" s="216"/>
      <c r="E12" s="226"/>
      <c r="F12" s="72" t="s">
        <v>48</v>
      </c>
      <c r="G12" s="73" t="s">
        <v>106</v>
      </c>
      <c r="H12" s="227"/>
      <c r="I12" s="226"/>
      <c r="J12" s="72" t="s">
        <v>48</v>
      </c>
      <c r="K12" s="73" t="s">
        <v>106</v>
      </c>
      <c r="L12" s="216"/>
      <c r="M12" s="226"/>
      <c r="N12" s="72" t="s">
        <v>48</v>
      </c>
      <c r="O12" s="73" t="s">
        <v>106</v>
      </c>
      <c r="P12" s="216"/>
      <c r="Q12" s="216"/>
    </row>
    <row r="13" spans="1:17" s="76" customFormat="1" ht="12.75">
      <c r="A13" s="74" t="s">
        <v>76</v>
      </c>
      <c r="B13" s="74" t="s">
        <v>1</v>
      </c>
      <c r="C13" s="75" t="s">
        <v>74</v>
      </c>
      <c r="D13" s="75" t="s">
        <v>75</v>
      </c>
      <c r="E13" s="74" t="s">
        <v>77</v>
      </c>
      <c r="F13" s="74" t="s">
        <v>78</v>
      </c>
      <c r="G13" s="74" t="s">
        <v>79</v>
      </c>
      <c r="H13" s="74" t="s">
        <v>80</v>
      </c>
      <c r="I13" s="74" t="s">
        <v>81</v>
      </c>
      <c r="J13" s="74" t="s">
        <v>82</v>
      </c>
      <c r="K13" s="74" t="s">
        <v>2</v>
      </c>
      <c r="L13" s="74" t="s">
        <v>83</v>
      </c>
      <c r="M13" s="74" t="s">
        <v>84</v>
      </c>
      <c r="N13" s="74" t="s">
        <v>107</v>
      </c>
      <c r="O13" s="74" t="s">
        <v>108</v>
      </c>
      <c r="P13" s="74" t="s">
        <v>109</v>
      </c>
      <c r="Q13" s="75" t="s">
        <v>110</v>
      </c>
    </row>
    <row r="14" spans="1:17" s="87" customFormat="1" ht="30" customHeight="1">
      <c r="A14" s="77">
        <v>1</v>
      </c>
      <c r="B14" s="78" t="s">
        <v>54</v>
      </c>
      <c r="C14" s="79"/>
      <c r="D14" s="80"/>
      <c r="E14" s="81">
        <f>SUM(F14:H14)</f>
        <v>2703.491</v>
      </c>
      <c r="F14" s="67">
        <f>SUM(F15:F19)+SUM(F20:F22)</f>
        <v>2478.167</v>
      </c>
      <c r="G14" s="67">
        <f>SUM(G15:G19)+SUM(G20:G22)+G25-G25</f>
        <v>225.324</v>
      </c>
      <c r="H14" s="164">
        <f>SUM(H15:H19)+SUM(H20:H22)</f>
        <v>0</v>
      </c>
      <c r="I14" s="82">
        <f>SUM(J14:L14)</f>
        <v>2324.5000000000005</v>
      </c>
      <c r="J14" s="67">
        <f>SUM(J15:J19)+SUM(J20:J22)</f>
        <v>2231.7000000000003</v>
      </c>
      <c r="K14" s="67">
        <f>SUM(K15:K19)+SUM(K20:K22)+K25-K25</f>
        <v>92.80000000000001</v>
      </c>
      <c r="L14" s="164">
        <f>SUM(L15:L19)+SUM(L20:L22)</f>
        <v>0</v>
      </c>
      <c r="M14" s="84">
        <f>SUM(N14:P14)</f>
        <v>3170.8</v>
      </c>
      <c r="N14" s="66">
        <f>SUM(N15:N19)+SUM(N20:N22)</f>
        <v>2398.1000000000004</v>
      </c>
      <c r="O14" s="66">
        <f>SUM(O15:O19)+SUM(O20:O22)+O25-O25</f>
        <v>772.7</v>
      </c>
      <c r="P14" s="168">
        <f>SUM(P15:P19)+SUM(P20:P22)</f>
        <v>0</v>
      </c>
      <c r="Q14" s="232" t="s">
        <v>65</v>
      </c>
    </row>
    <row r="15" spans="1:17" s="87" customFormat="1" ht="17.25" customHeight="1">
      <c r="A15" s="88" t="s">
        <v>55</v>
      </c>
      <c r="B15" s="89" t="s">
        <v>50</v>
      </c>
      <c r="C15" s="234" t="s">
        <v>111</v>
      </c>
      <c r="D15" s="237" t="s">
        <v>17</v>
      </c>
      <c r="E15" s="90">
        <f>SUM(F15:H15)</f>
        <v>1300.78</v>
      </c>
      <c r="F15" s="83">
        <f>1100+154.58</f>
        <v>1254.58</v>
      </c>
      <c r="G15" s="83">
        <v>46.2</v>
      </c>
      <c r="H15" s="83"/>
      <c r="I15" s="91">
        <f>SUM(J15:L15)</f>
        <v>1418.1000000000001</v>
      </c>
      <c r="J15" s="83">
        <v>1371.7</v>
      </c>
      <c r="K15" s="83">
        <v>46.4</v>
      </c>
      <c r="L15" s="85"/>
      <c r="M15" s="92">
        <f>SUM(N15:P15)</f>
        <v>1317</v>
      </c>
      <c r="N15" s="85">
        <v>1264</v>
      </c>
      <c r="O15" s="85">
        <v>53</v>
      </c>
      <c r="P15" s="93"/>
      <c r="Q15" s="233"/>
    </row>
    <row r="16" spans="1:17" s="87" customFormat="1" ht="17.25" customHeight="1">
      <c r="A16" s="88" t="s">
        <v>56</v>
      </c>
      <c r="B16" s="89" t="s">
        <v>51</v>
      </c>
      <c r="C16" s="235"/>
      <c r="D16" s="238"/>
      <c r="E16" s="90">
        <f>SUM(F16:H16)</f>
        <v>483.72</v>
      </c>
      <c r="F16" s="83">
        <f>399.3+56.12+12.3</f>
        <v>467.72</v>
      </c>
      <c r="G16" s="83">
        <v>16</v>
      </c>
      <c r="H16" s="83"/>
      <c r="I16" s="91">
        <f>SUM(J16:L16)</f>
        <v>284.608</v>
      </c>
      <c r="J16" s="83">
        <v>274.4</v>
      </c>
      <c r="K16" s="83">
        <v>10.208</v>
      </c>
      <c r="L16" s="85"/>
      <c r="M16" s="92">
        <f>SUM(N16:P16)</f>
        <v>477.2</v>
      </c>
      <c r="N16" s="85">
        <v>458.8</v>
      </c>
      <c r="O16" s="85">
        <v>18.4</v>
      </c>
      <c r="P16" s="93"/>
      <c r="Q16" s="233"/>
    </row>
    <row r="17" spans="1:17" ht="73.5" customHeight="1">
      <c r="A17" s="88" t="s">
        <v>151</v>
      </c>
      <c r="B17" s="89" t="s">
        <v>148</v>
      </c>
      <c r="C17" s="235"/>
      <c r="D17" s="238"/>
      <c r="E17" s="90">
        <f aca="true" t="shared" si="0" ref="E17:E25">SUM(F17:H17)</f>
        <v>629.0989999999999</v>
      </c>
      <c r="F17" s="91">
        <f>538-188+265.06-6</f>
        <v>609.06</v>
      </c>
      <c r="G17" s="83">
        <f>14+1.463+4.576</f>
        <v>20.039</v>
      </c>
      <c r="H17" s="83"/>
      <c r="I17" s="91">
        <f>SUM(J17:L17)</f>
        <v>574.7</v>
      </c>
      <c r="J17" s="83">
        <v>560.7</v>
      </c>
      <c r="K17" s="83">
        <v>14</v>
      </c>
      <c r="L17" s="85"/>
      <c r="M17" s="92">
        <f>SUM(N17:P17)</f>
        <v>634.3000000000001</v>
      </c>
      <c r="N17" s="85">
        <v>618.2</v>
      </c>
      <c r="O17" s="85">
        <v>16.1</v>
      </c>
      <c r="P17" s="93"/>
      <c r="Q17" s="233"/>
    </row>
    <row r="18" spans="1:17" ht="31.5" customHeight="1">
      <c r="A18" s="88" t="s">
        <v>152</v>
      </c>
      <c r="B18" s="89" t="s">
        <v>207</v>
      </c>
      <c r="C18" s="235"/>
      <c r="D18" s="238"/>
      <c r="E18" s="90">
        <f t="shared" si="0"/>
        <v>107.107</v>
      </c>
      <c r="F18" s="91">
        <v>107.107</v>
      </c>
      <c r="G18" s="83"/>
      <c r="H18" s="83"/>
      <c r="I18" s="91"/>
      <c r="J18" s="83"/>
      <c r="K18" s="83"/>
      <c r="L18" s="85"/>
      <c r="M18" s="92"/>
      <c r="N18" s="85"/>
      <c r="O18" s="85"/>
      <c r="P18" s="93"/>
      <c r="Q18" s="233"/>
    </row>
    <row r="19" spans="1:17" ht="60" customHeight="1">
      <c r="A19" s="88" t="s">
        <v>58</v>
      </c>
      <c r="B19" s="89" t="s">
        <v>208</v>
      </c>
      <c r="C19" s="235"/>
      <c r="D19" s="238"/>
      <c r="E19" s="90">
        <f t="shared" si="0"/>
        <v>53.800000000000004</v>
      </c>
      <c r="F19" s="83">
        <f>30.359+7.521</f>
        <v>37.88</v>
      </c>
      <c r="G19" s="83">
        <f>14.42+1.5</f>
        <v>15.92</v>
      </c>
      <c r="H19" s="83"/>
      <c r="I19" s="91">
        <f aca="true" t="shared" si="1" ref="I19:I25">SUM(J19:L19)</f>
        <v>42.092</v>
      </c>
      <c r="J19" s="83">
        <f>14+7.9</f>
        <v>21.9</v>
      </c>
      <c r="K19" s="83">
        <f>10+8.892+1.3</f>
        <v>20.192</v>
      </c>
      <c r="L19" s="85"/>
      <c r="M19" s="92">
        <f aca="true" t="shared" si="2" ref="M19:M25">SUM(N19:P19)</f>
        <v>62.099999999999994</v>
      </c>
      <c r="N19" s="85">
        <v>46.8</v>
      </c>
      <c r="O19" s="85">
        <v>15.3</v>
      </c>
      <c r="P19" s="93"/>
      <c r="Q19" s="233"/>
    </row>
    <row r="20" spans="1:17" s="87" customFormat="1" ht="15" customHeight="1">
      <c r="A20" s="88" t="s">
        <v>59</v>
      </c>
      <c r="B20" s="89" t="s">
        <v>52</v>
      </c>
      <c r="C20" s="235"/>
      <c r="D20" s="238"/>
      <c r="E20" s="90">
        <f t="shared" si="0"/>
        <v>0.15000000000000013</v>
      </c>
      <c r="F20" s="83"/>
      <c r="G20" s="83">
        <f>2.7-1-1.55</f>
        <v>0.15000000000000013</v>
      </c>
      <c r="H20" s="83"/>
      <c r="I20" s="91">
        <f t="shared" si="1"/>
        <v>2</v>
      </c>
      <c r="J20" s="83"/>
      <c r="K20" s="83">
        <v>2</v>
      </c>
      <c r="L20" s="85"/>
      <c r="M20" s="92">
        <f t="shared" si="2"/>
        <v>6.300000000000001</v>
      </c>
      <c r="N20" s="85">
        <v>3.2</v>
      </c>
      <c r="O20" s="85">
        <v>3.1</v>
      </c>
      <c r="P20" s="93"/>
      <c r="Q20" s="233"/>
    </row>
    <row r="21" spans="1:17" s="87" customFormat="1" ht="15.75" customHeight="1">
      <c r="A21" s="88" t="s">
        <v>60</v>
      </c>
      <c r="B21" s="89" t="s">
        <v>53</v>
      </c>
      <c r="C21" s="235"/>
      <c r="D21" s="238"/>
      <c r="E21" s="90">
        <f t="shared" si="0"/>
        <v>2.2600000000000002</v>
      </c>
      <c r="F21" s="83">
        <v>1.82</v>
      </c>
      <c r="G21" s="83">
        <v>0.44</v>
      </c>
      <c r="H21" s="83"/>
      <c r="I21" s="91">
        <f t="shared" si="1"/>
        <v>3</v>
      </c>
      <c r="J21" s="83">
        <v>3</v>
      </c>
      <c r="K21" s="85">
        <v>0</v>
      </c>
      <c r="L21" s="85"/>
      <c r="M21" s="92">
        <f t="shared" si="2"/>
        <v>7.3999999999999995</v>
      </c>
      <c r="N21" s="85">
        <v>7.1</v>
      </c>
      <c r="O21" s="85">
        <v>0.3</v>
      </c>
      <c r="P21" s="93"/>
      <c r="Q21" s="233"/>
    </row>
    <row r="22" spans="1:17" s="87" customFormat="1" ht="16.5" customHeight="1">
      <c r="A22" s="88" t="s">
        <v>61</v>
      </c>
      <c r="B22" s="94" t="s">
        <v>211</v>
      </c>
      <c r="C22" s="235"/>
      <c r="D22" s="238"/>
      <c r="E22" s="81">
        <f t="shared" si="0"/>
        <v>126.57499999999999</v>
      </c>
      <c r="F22" s="82"/>
      <c r="G22" s="82">
        <f>SUM(G23:G24)</f>
        <v>126.57499999999999</v>
      </c>
      <c r="H22" s="83"/>
      <c r="I22" s="84">
        <f t="shared" si="1"/>
        <v>0</v>
      </c>
      <c r="J22" s="67"/>
      <c r="K22" s="66">
        <f>SUM(K23:K24)</f>
        <v>0</v>
      </c>
      <c r="L22" s="66"/>
      <c r="M22" s="84">
        <f t="shared" si="2"/>
        <v>666.5</v>
      </c>
      <c r="N22" s="66"/>
      <c r="O22" s="66">
        <f>SUM(O23:O24)</f>
        <v>666.5</v>
      </c>
      <c r="P22" s="86"/>
      <c r="Q22" s="233"/>
    </row>
    <row r="23" spans="1:17" s="87" customFormat="1" ht="27.75" customHeight="1">
      <c r="A23" s="88" t="s">
        <v>63</v>
      </c>
      <c r="B23" s="89" t="s">
        <v>198</v>
      </c>
      <c r="C23" s="235"/>
      <c r="D23" s="238"/>
      <c r="E23" s="95">
        <f t="shared" si="0"/>
        <v>96.1</v>
      </c>
      <c r="F23" s="85"/>
      <c r="G23" s="96">
        <f>90+6.1</f>
        <v>96.1</v>
      </c>
      <c r="H23" s="83"/>
      <c r="I23" s="92">
        <f t="shared" si="1"/>
        <v>0</v>
      </c>
      <c r="J23" s="85"/>
      <c r="K23" s="85"/>
      <c r="L23" s="85"/>
      <c r="M23" s="92">
        <f t="shared" si="2"/>
        <v>91.9</v>
      </c>
      <c r="N23" s="85"/>
      <c r="O23" s="85">
        <v>91.9</v>
      </c>
      <c r="P23" s="93"/>
      <c r="Q23" s="233"/>
    </row>
    <row r="24" spans="1:17" s="87" customFormat="1" ht="30" customHeight="1">
      <c r="A24" s="88" t="s">
        <v>64</v>
      </c>
      <c r="B24" s="89" t="s">
        <v>212</v>
      </c>
      <c r="C24" s="236"/>
      <c r="D24" s="209"/>
      <c r="E24" s="97">
        <f t="shared" si="0"/>
        <v>30.475</v>
      </c>
      <c r="F24" s="98"/>
      <c r="G24" s="98">
        <v>30.475</v>
      </c>
      <c r="H24" s="83"/>
      <c r="I24" s="92">
        <f t="shared" si="1"/>
        <v>0</v>
      </c>
      <c r="J24" s="85"/>
      <c r="K24" s="85"/>
      <c r="L24" s="85"/>
      <c r="M24" s="92">
        <f t="shared" si="2"/>
        <v>574.6</v>
      </c>
      <c r="N24" s="85"/>
      <c r="O24" s="85">
        <v>574.6</v>
      </c>
      <c r="P24" s="93"/>
      <c r="Q24" s="233"/>
    </row>
    <row r="25" spans="1:17" ht="90" customHeight="1">
      <c r="A25" s="88" t="s">
        <v>112</v>
      </c>
      <c r="B25" s="99" t="s">
        <v>213</v>
      </c>
      <c r="C25" s="180" t="s">
        <v>111</v>
      </c>
      <c r="D25" s="177" t="s">
        <v>94</v>
      </c>
      <c r="E25" s="100">
        <f t="shared" si="0"/>
        <v>150</v>
      </c>
      <c r="F25" s="66"/>
      <c r="G25" s="66">
        <f>50+100</f>
        <v>150</v>
      </c>
      <c r="H25" s="67"/>
      <c r="I25" s="84">
        <f t="shared" si="1"/>
        <v>400</v>
      </c>
      <c r="J25" s="85"/>
      <c r="K25" s="66">
        <v>400</v>
      </c>
      <c r="L25" s="85"/>
      <c r="M25" s="92">
        <f t="shared" si="2"/>
        <v>264.3</v>
      </c>
      <c r="N25" s="85"/>
      <c r="O25" s="85">
        <v>264.3</v>
      </c>
      <c r="P25" s="93"/>
      <c r="Q25" s="101"/>
    </row>
    <row r="26" spans="1:17" s="48" customFormat="1" ht="9.75" customHeight="1">
      <c r="A26" s="51"/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s="173" customFormat="1" ht="19.5" customHeight="1">
      <c r="A27" s="169"/>
      <c r="B27" s="170"/>
      <c r="C27" s="171"/>
      <c r="D27" s="171"/>
      <c r="E27" s="171"/>
      <c r="F27" s="171"/>
      <c r="G27" s="171"/>
      <c r="H27" s="171">
        <v>2</v>
      </c>
      <c r="I27" s="171"/>
      <c r="J27" s="171"/>
      <c r="K27" s="171"/>
      <c r="L27" s="171"/>
      <c r="M27" s="172" t="s">
        <v>209</v>
      </c>
      <c r="N27" s="171"/>
      <c r="O27" s="171"/>
      <c r="P27" s="171"/>
      <c r="Q27" s="171"/>
    </row>
    <row r="28" spans="1:17" s="48" customFormat="1" ht="10.5" customHeight="1">
      <c r="A28" s="51"/>
      <c r="B28" s="52"/>
      <c r="C28" s="53"/>
      <c r="D28" s="53"/>
      <c r="E28" s="53"/>
      <c r="F28" s="53"/>
      <c r="G28" s="53"/>
      <c r="I28" s="53"/>
      <c r="J28" s="53"/>
      <c r="K28" s="53"/>
      <c r="L28" s="53"/>
      <c r="M28" s="210"/>
      <c r="N28" s="210"/>
      <c r="O28" s="210"/>
      <c r="P28" s="210"/>
      <c r="Q28" s="210"/>
    </row>
    <row r="29" spans="1:17" s="48" customFormat="1" ht="8.25" customHeight="1">
      <c r="A29" s="51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s="76" customFormat="1" ht="12.75">
      <c r="A30" s="74" t="s">
        <v>76</v>
      </c>
      <c r="B30" s="74" t="s">
        <v>1</v>
      </c>
      <c r="C30" s="74" t="s">
        <v>74</v>
      </c>
      <c r="D30" s="74" t="s">
        <v>75</v>
      </c>
      <c r="E30" s="74" t="s">
        <v>77</v>
      </c>
      <c r="F30" s="74" t="s">
        <v>78</v>
      </c>
      <c r="G30" s="74" t="s">
        <v>79</v>
      </c>
      <c r="H30" s="74" t="s">
        <v>80</v>
      </c>
      <c r="I30" s="74" t="s">
        <v>81</v>
      </c>
      <c r="J30" s="74" t="s">
        <v>82</v>
      </c>
      <c r="K30" s="74" t="s">
        <v>2</v>
      </c>
      <c r="L30" s="74" t="s">
        <v>83</v>
      </c>
      <c r="M30" s="74" t="s">
        <v>84</v>
      </c>
      <c r="N30" s="74" t="s">
        <v>107</v>
      </c>
      <c r="O30" s="74" t="s">
        <v>108</v>
      </c>
      <c r="P30" s="74" t="s">
        <v>109</v>
      </c>
      <c r="Q30" s="75" t="s">
        <v>110</v>
      </c>
    </row>
    <row r="31" spans="1:17" ht="30.75" customHeight="1">
      <c r="A31" s="77">
        <v>2</v>
      </c>
      <c r="B31" s="102" t="s">
        <v>5</v>
      </c>
      <c r="C31" s="228" t="s">
        <v>111</v>
      </c>
      <c r="D31" s="231" t="s">
        <v>17</v>
      </c>
      <c r="E31" s="82">
        <f aca="true" t="shared" si="3" ref="E31:E44">SUM(F31:H31)</f>
        <v>76.625</v>
      </c>
      <c r="F31" s="67">
        <f>F32+F49</f>
        <v>76.625</v>
      </c>
      <c r="G31" s="66">
        <f>G32+G49</f>
        <v>0</v>
      </c>
      <c r="H31" s="66">
        <f>H32+H49</f>
        <v>0</v>
      </c>
      <c r="I31" s="103">
        <f aca="true" t="shared" si="4" ref="I31:I44">SUM(J31:L31)</f>
        <v>106.6</v>
      </c>
      <c r="J31" s="104">
        <f>J32+J49</f>
        <v>106.6</v>
      </c>
      <c r="K31" s="66">
        <f>K32+K49</f>
        <v>0</v>
      </c>
      <c r="L31" s="66">
        <f>L32+L49</f>
        <v>0</v>
      </c>
      <c r="M31" s="103">
        <f aca="true" t="shared" si="5" ref="M31:M44">SUM(N31:P31)</f>
        <v>126.40000000000002</v>
      </c>
      <c r="N31" s="104">
        <f>N32+N49</f>
        <v>126.40000000000002</v>
      </c>
      <c r="O31" s="104">
        <f>O32+O49</f>
        <v>0</v>
      </c>
      <c r="P31" s="104">
        <f>P32+P49</f>
        <v>0</v>
      </c>
      <c r="Q31" s="231" t="s">
        <v>18</v>
      </c>
    </row>
    <row r="32" spans="1:17" ht="18" customHeight="1">
      <c r="A32" s="88" t="s">
        <v>7</v>
      </c>
      <c r="B32" s="102" t="s">
        <v>4</v>
      </c>
      <c r="C32" s="229"/>
      <c r="D32" s="231"/>
      <c r="E32" s="82">
        <f t="shared" si="3"/>
        <v>58.62499999999999</v>
      </c>
      <c r="F32" s="67">
        <f>SUM(F33:F44)</f>
        <v>58.62499999999999</v>
      </c>
      <c r="G32" s="66">
        <f>SUM(G33:G44)</f>
        <v>0</v>
      </c>
      <c r="H32" s="66">
        <f>SUM(H33:H44)</f>
        <v>0</v>
      </c>
      <c r="I32" s="103">
        <f t="shared" si="4"/>
        <v>90.19999999999999</v>
      </c>
      <c r="J32" s="104">
        <f>SUM(J33:J44)</f>
        <v>90.19999999999999</v>
      </c>
      <c r="K32" s="66">
        <f>SUM(K33:K44)</f>
        <v>0</v>
      </c>
      <c r="L32" s="66">
        <f>SUM(L33:L44)</f>
        <v>0</v>
      </c>
      <c r="M32" s="103">
        <f t="shared" si="5"/>
        <v>98.40000000000002</v>
      </c>
      <c r="N32" s="104">
        <f>SUM(N33:N44)</f>
        <v>98.40000000000002</v>
      </c>
      <c r="O32" s="104">
        <f>SUM(O33:O44)</f>
        <v>0</v>
      </c>
      <c r="P32" s="104">
        <f>SUM(P33:P44)</f>
        <v>0</v>
      </c>
      <c r="Q32" s="231"/>
    </row>
    <row r="33" spans="1:17" ht="66.75" customHeight="1">
      <c r="A33" s="88" t="s">
        <v>113</v>
      </c>
      <c r="B33" s="105" t="s">
        <v>153</v>
      </c>
      <c r="C33" s="229"/>
      <c r="D33" s="231"/>
      <c r="E33" s="106">
        <f t="shared" si="3"/>
        <v>50</v>
      </c>
      <c r="F33" s="96">
        <v>50</v>
      </c>
      <c r="G33" s="85"/>
      <c r="H33" s="85"/>
      <c r="I33" s="107">
        <f t="shared" si="4"/>
        <v>50</v>
      </c>
      <c r="J33" s="108">
        <v>50</v>
      </c>
      <c r="K33" s="83"/>
      <c r="L33" s="83"/>
      <c r="M33" s="107">
        <f t="shared" si="5"/>
        <v>69</v>
      </c>
      <c r="N33" s="108">
        <v>69</v>
      </c>
      <c r="O33" s="108"/>
      <c r="P33" s="108"/>
      <c r="Q33" s="231"/>
    </row>
    <row r="34" spans="1:17" ht="37.5" customHeight="1">
      <c r="A34" s="88" t="s">
        <v>8</v>
      </c>
      <c r="B34" s="109" t="s">
        <v>199</v>
      </c>
      <c r="C34" s="229"/>
      <c r="D34" s="231"/>
      <c r="E34" s="106">
        <f t="shared" si="3"/>
        <v>0.5</v>
      </c>
      <c r="F34" s="96">
        <v>0.5</v>
      </c>
      <c r="G34" s="85"/>
      <c r="H34" s="85"/>
      <c r="I34" s="107">
        <f t="shared" si="4"/>
        <v>0.5</v>
      </c>
      <c r="J34" s="108">
        <v>0.5</v>
      </c>
      <c r="K34" s="83"/>
      <c r="L34" s="83"/>
      <c r="M34" s="107">
        <f t="shared" si="5"/>
        <v>1.7</v>
      </c>
      <c r="N34" s="108">
        <v>1.7</v>
      </c>
      <c r="O34" s="108"/>
      <c r="P34" s="108"/>
      <c r="Q34" s="231"/>
    </row>
    <row r="35" spans="1:17" ht="39" customHeight="1">
      <c r="A35" s="88" t="s">
        <v>9</v>
      </c>
      <c r="B35" s="105" t="s">
        <v>114</v>
      </c>
      <c r="C35" s="229"/>
      <c r="D35" s="231"/>
      <c r="E35" s="106">
        <f t="shared" si="3"/>
        <v>0.8</v>
      </c>
      <c r="F35" s="96">
        <v>0.8</v>
      </c>
      <c r="G35" s="85"/>
      <c r="H35" s="85"/>
      <c r="I35" s="107">
        <f t="shared" si="4"/>
        <v>1</v>
      </c>
      <c r="J35" s="108">
        <v>1</v>
      </c>
      <c r="K35" s="83"/>
      <c r="L35" s="83"/>
      <c r="M35" s="107">
        <f t="shared" si="5"/>
        <v>1</v>
      </c>
      <c r="N35" s="108">
        <v>1</v>
      </c>
      <c r="O35" s="108"/>
      <c r="P35" s="108"/>
      <c r="Q35" s="231"/>
    </row>
    <row r="36" spans="1:17" ht="54" customHeight="1">
      <c r="A36" s="88" t="s">
        <v>115</v>
      </c>
      <c r="B36" s="110" t="s">
        <v>162</v>
      </c>
      <c r="C36" s="229"/>
      <c r="D36" s="231"/>
      <c r="E36" s="106">
        <f t="shared" si="3"/>
        <v>4.2</v>
      </c>
      <c r="F36" s="96">
        <v>4.2</v>
      </c>
      <c r="G36" s="85"/>
      <c r="H36" s="85"/>
      <c r="I36" s="107">
        <f t="shared" si="4"/>
        <v>4.4</v>
      </c>
      <c r="J36" s="108">
        <v>4.4</v>
      </c>
      <c r="K36" s="83"/>
      <c r="L36" s="83"/>
      <c r="M36" s="107">
        <f t="shared" si="5"/>
        <v>4.8</v>
      </c>
      <c r="N36" s="108">
        <v>4.8</v>
      </c>
      <c r="O36" s="108"/>
      <c r="P36" s="108"/>
      <c r="Q36" s="231"/>
    </row>
    <row r="37" spans="1:17" ht="64.5" customHeight="1">
      <c r="A37" s="88" t="s">
        <v>116</v>
      </c>
      <c r="B37" s="111" t="s">
        <v>117</v>
      </c>
      <c r="C37" s="229"/>
      <c r="D37" s="231"/>
      <c r="E37" s="92">
        <f t="shared" si="3"/>
        <v>0</v>
      </c>
      <c r="F37" s="85"/>
      <c r="G37" s="85"/>
      <c r="H37" s="85"/>
      <c r="I37" s="107">
        <f t="shared" si="4"/>
        <v>0</v>
      </c>
      <c r="J37" s="108"/>
      <c r="K37" s="83"/>
      <c r="L37" s="83"/>
      <c r="M37" s="107">
        <f t="shared" si="5"/>
        <v>0.9</v>
      </c>
      <c r="N37" s="108">
        <v>0.9</v>
      </c>
      <c r="O37" s="108"/>
      <c r="P37" s="108"/>
      <c r="Q37" s="231"/>
    </row>
    <row r="38" spans="1:17" ht="39" customHeight="1">
      <c r="A38" s="88" t="s">
        <v>118</v>
      </c>
      <c r="B38" s="109" t="s">
        <v>119</v>
      </c>
      <c r="C38" s="229"/>
      <c r="D38" s="231"/>
      <c r="E38" s="91">
        <f t="shared" si="3"/>
        <v>0.9249999999999998</v>
      </c>
      <c r="F38" s="83">
        <f>2.4-1.475</f>
        <v>0.9249999999999998</v>
      </c>
      <c r="G38" s="85"/>
      <c r="H38" s="85"/>
      <c r="I38" s="107">
        <f t="shared" si="4"/>
        <v>1</v>
      </c>
      <c r="J38" s="108">
        <v>1</v>
      </c>
      <c r="K38" s="83"/>
      <c r="L38" s="83"/>
      <c r="M38" s="107">
        <f t="shared" si="5"/>
        <v>2.9</v>
      </c>
      <c r="N38" s="108">
        <v>2.9</v>
      </c>
      <c r="O38" s="108"/>
      <c r="P38" s="108"/>
      <c r="Q38" s="231"/>
    </row>
    <row r="39" spans="1:17" ht="27.75" customHeight="1">
      <c r="A39" s="88" t="s">
        <v>120</v>
      </c>
      <c r="B39" s="105" t="s">
        <v>200</v>
      </c>
      <c r="C39" s="229"/>
      <c r="D39" s="231"/>
      <c r="E39" s="106">
        <f t="shared" si="3"/>
        <v>1.4</v>
      </c>
      <c r="F39" s="96">
        <v>1.4</v>
      </c>
      <c r="G39" s="85"/>
      <c r="H39" s="85"/>
      <c r="I39" s="107">
        <f t="shared" si="4"/>
        <v>1.5</v>
      </c>
      <c r="J39" s="108">
        <v>1.5</v>
      </c>
      <c r="K39" s="83"/>
      <c r="L39" s="83"/>
      <c r="M39" s="107">
        <f t="shared" si="5"/>
        <v>1.7</v>
      </c>
      <c r="N39" s="108">
        <v>1.7</v>
      </c>
      <c r="O39" s="108"/>
      <c r="P39" s="108"/>
      <c r="Q39" s="231"/>
    </row>
    <row r="40" spans="1:17" ht="54" customHeight="1">
      <c r="A40" s="88" t="s">
        <v>121</v>
      </c>
      <c r="B40" s="109" t="s">
        <v>224</v>
      </c>
      <c r="C40" s="229"/>
      <c r="D40" s="231"/>
      <c r="E40" s="106">
        <f t="shared" si="3"/>
        <v>0</v>
      </c>
      <c r="F40" s="96">
        <f>2.4-2.4</f>
        <v>0</v>
      </c>
      <c r="G40" s="85"/>
      <c r="H40" s="85"/>
      <c r="I40" s="107">
        <f t="shared" si="4"/>
        <v>0</v>
      </c>
      <c r="J40" s="108"/>
      <c r="K40" s="83"/>
      <c r="L40" s="83"/>
      <c r="M40" s="107">
        <f t="shared" si="5"/>
        <v>5.1</v>
      </c>
      <c r="N40" s="108">
        <v>5.1</v>
      </c>
      <c r="O40" s="108"/>
      <c r="P40" s="108"/>
      <c r="Q40" s="231"/>
    </row>
    <row r="41" spans="1:17" ht="45.75" customHeight="1">
      <c r="A41" s="88" t="s">
        <v>122</v>
      </c>
      <c r="B41" s="105" t="s">
        <v>123</v>
      </c>
      <c r="C41" s="229"/>
      <c r="D41" s="231"/>
      <c r="E41" s="106">
        <f t="shared" si="3"/>
        <v>0.8</v>
      </c>
      <c r="F41" s="96">
        <v>0.8</v>
      </c>
      <c r="G41" s="85"/>
      <c r="H41" s="85"/>
      <c r="I41" s="107">
        <f t="shared" si="4"/>
        <v>1.8</v>
      </c>
      <c r="J41" s="108">
        <v>1.8</v>
      </c>
      <c r="K41" s="83"/>
      <c r="L41" s="83"/>
      <c r="M41" s="107">
        <f t="shared" si="5"/>
        <v>1</v>
      </c>
      <c r="N41" s="108">
        <v>1</v>
      </c>
      <c r="O41" s="108"/>
      <c r="P41" s="108"/>
      <c r="Q41" s="231"/>
    </row>
    <row r="42" spans="1:17" ht="38.25" customHeight="1">
      <c r="A42" s="88" t="s">
        <v>124</v>
      </c>
      <c r="B42" s="105" t="s">
        <v>125</v>
      </c>
      <c r="C42" s="229"/>
      <c r="D42" s="231"/>
      <c r="E42" s="106">
        <f t="shared" si="3"/>
        <v>0</v>
      </c>
      <c r="F42" s="96"/>
      <c r="G42" s="85"/>
      <c r="H42" s="85"/>
      <c r="I42" s="107">
        <f t="shared" si="4"/>
        <v>0</v>
      </c>
      <c r="J42" s="108"/>
      <c r="K42" s="83"/>
      <c r="L42" s="83"/>
      <c r="M42" s="107">
        <f t="shared" si="5"/>
        <v>5.7</v>
      </c>
      <c r="N42" s="108">
        <v>5.7</v>
      </c>
      <c r="O42" s="108"/>
      <c r="P42" s="108"/>
      <c r="Q42" s="231"/>
    </row>
    <row r="43" spans="1:17" ht="42" customHeight="1">
      <c r="A43" s="88" t="s">
        <v>126</v>
      </c>
      <c r="B43" s="110" t="s">
        <v>225</v>
      </c>
      <c r="C43" s="229"/>
      <c r="D43" s="231"/>
      <c r="E43" s="106">
        <f t="shared" si="3"/>
        <v>0</v>
      </c>
      <c r="F43" s="96"/>
      <c r="G43" s="85"/>
      <c r="H43" s="85"/>
      <c r="I43" s="107">
        <f t="shared" si="4"/>
        <v>30</v>
      </c>
      <c r="J43" s="108">
        <v>30</v>
      </c>
      <c r="K43" s="83"/>
      <c r="L43" s="83"/>
      <c r="M43" s="107">
        <f t="shared" si="5"/>
        <v>1.2</v>
      </c>
      <c r="N43" s="108">
        <v>1.2</v>
      </c>
      <c r="O43" s="108"/>
      <c r="P43" s="108"/>
      <c r="Q43" s="231"/>
    </row>
    <row r="44" spans="1:17" ht="48" customHeight="1">
      <c r="A44" s="88" t="s">
        <v>127</v>
      </c>
      <c r="B44" s="110" t="s">
        <v>128</v>
      </c>
      <c r="C44" s="230"/>
      <c r="D44" s="231"/>
      <c r="E44" s="106">
        <f t="shared" si="3"/>
        <v>0</v>
      </c>
      <c r="F44" s="96"/>
      <c r="G44" s="85"/>
      <c r="H44" s="85"/>
      <c r="I44" s="107">
        <f t="shared" si="4"/>
        <v>0</v>
      </c>
      <c r="J44" s="108"/>
      <c r="K44" s="83"/>
      <c r="L44" s="83"/>
      <c r="M44" s="107">
        <f t="shared" si="5"/>
        <v>3.4</v>
      </c>
      <c r="N44" s="108">
        <v>3.4</v>
      </c>
      <c r="O44" s="108"/>
      <c r="P44" s="108"/>
      <c r="Q44" s="231"/>
    </row>
    <row r="45" spans="1:17" ht="20.25" customHeight="1">
      <c r="A45" s="112"/>
      <c r="B45" s="112"/>
      <c r="C45" s="112"/>
      <c r="D45" s="63"/>
      <c r="E45" s="112"/>
      <c r="F45" s="113"/>
      <c r="G45" s="63"/>
      <c r="H45" s="63"/>
      <c r="I45" s="112"/>
      <c r="J45" s="113"/>
      <c r="K45" s="63"/>
      <c r="L45" s="63"/>
      <c r="M45" s="112"/>
      <c r="N45" s="113"/>
      <c r="O45" s="63"/>
      <c r="P45" s="63"/>
      <c r="Q45" s="63"/>
    </row>
    <row r="46" spans="1:17" s="173" customFormat="1" ht="19.5" customHeight="1">
      <c r="A46" s="169"/>
      <c r="B46" s="170"/>
      <c r="C46" s="171"/>
      <c r="D46" s="171"/>
      <c r="E46" s="171"/>
      <c r="F46" s="171"/>
      <c r="G46" s="171"/>
      <c r="H46" s="171">
        <v>3</v>
      </c>
      <c r="I46" s="171"/>
      <c r="J46" s="171"/>
      <c r="K46" s="171"/>
      <c r="L46" s="171"/>
      <c r="M46" s="172" t="s">
        <v>209</v>
      </c>
      <c r="N46" s="171"/>
      <c r="O46" s="171"/>
      <c r="P46" s="171"/>
      <c r="Q46" s="171"/>
    </row>
    <row r="47" spans="1:17" s="48" customFormat="1" ht="18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 s="76" customFormat="1" ht="12.75">
      <c r="A48" s="74" t="s">
        <v>76</v>
      </c>
      <c r="B48" s="74" t="s">
        <v>1</v>
      </c>
      <c r="C48" s="74" t="s">
        <v>74</v>
      </c>
      <c r="D48" s="74" t="s">
        <v>75</v>
      </c>
      <c r="E48" s="74" t="s">
        <v>77</v>
      </c>
      <c r="F48" s="74" t="s">
        <v>78</v>
      </c>
      <c r="G48" s="74" t="s">
        <v>79</v>
      </c>
      <c r="H48" s="74" t="s">
        <v>80</v>
      </c>
      <c r="I48" s="74" t="s">
        <v>81</v>
      </c>
      <c r="J48" s="74" t="s">
        <v>82</v>
      </c>
      <c r="K48" s="74" t="s">
        <v>2</v>
      </c>
      <c r="L48" s="74" t="s">
        <v>83</v>
      </c>
      <c r="M48" s="74" t="s">
        <v>84</v>
      </c>
      <c r="N48" s="74" t="s">
        <v>107</v>
      </c>
      <c r="O48" s="74" t="s">
        <v>108</v>
      </c>
      <c r="P48" s="74" t="s">
        <v>109</v>
      </c>
      <c r="Q48" s="75" t="s">
        <v>110</v>
      </c>
    </row>
    <row r="49" spans="1:17" ht="18" customHeight="1">
      <c r="A49" s="88" t="s">
        <v>10</v>
      </c>
      <c r="B49" s="102" t="s">
        <v>6</v>
      </c>
      <c r="C49" s="228" t="s">
        <v>129</v>
      </c>
      <c r="D49" s="231" t="s">
        <v>130</v>
      </c>
      <c r="E49" s="114">
        <f aca="true" t="shared" si="6" ref="E49:E62">SUM(F49:H49)</f>
        <v>18</v>
      </c>
      <c r="F49" s="115">
        <f>SUM(F50:F58)</f>
        <v>18</v>
      </c>
      <c r="G49" s="104">
        <f>SUM(G50:G58)</f>
        <v>0</v>
      </c>
      <c r="H49" s="104">
        <f>SUM(H50:H58)</f>
        <v>0</v>
      </c>
      <c r="I49" s="103">
        <f aca="true" t="shared" si="7" ref="I49:I62">SUM(J49:L49)</f>
        <v>16.4</v>
      </c>
      <c r="J49" s="104">
        <f>SUM(J50:J58)</f>
        <v>16.4</v>
      </c>
      <c r="K49" s="104">
        <f>SUM(K50:K58)</f>
        <v>0</v>
      </c>
      <c r="L49" s="104">
        <f>SUM(L50:L58)</f>
        <v>0</v>
      </c>
      <c r="M49" s="103">
        <f aca="true" t="shared" si="8" ref="M49:M62">SUM(N49:P49)</f>
        <v>27.999999999999996</v>
      </c>
      <c r="N49" s="104">
        <f>SUM(N50:N58)</f>
        <v>27.999999999999996</v>
      </c>
      <c r="O49" s="104">
        <f>SUM(O50:O58)</f>
        <v>0</v>
      </c>
      <c r="P49" s="104">
        <f>SUM(P50:P58)</f>
        <v>0</v>
      </c>
      <c r="Q49" s="231" t="s">
        <v>18</v>
      </c>
    </row>
    <row r="50" spans="1:17" ht="18" customHeight="1">
      <c r="A50" s="88" t="s">
        <v>11</v>
      </c>
      <c r="B50" s="116" t="s">
        <v>131</v>
      </c>
      <c r="C50" s="229"/>
      <c r="D50" s="231"/>
      <c r="E50" s="117">
        <f t="shared" si="6"/>
        <v>2</v>
      </c>
      <c r="F50" s="118">
        <v>2</v>
      </c>
      <c r="G50" s="119"/>
      <c r="H50" s="119"/>
      <c r="I50" s="107">
        <f t="shared" si="7"/>
        <v>2</v>
      </c>
      <c r="J50" s="108">
        <v>2</v>
      </c>
      <c r="K50" s="108"/>
      <c r="L50" s="108"/>
      <c r="M50" s="107">
        <f t="shared" si="8"/>
        <v>2.3</v>
      </c>
      <c r="N50" s="108">
        <v>2.3</v>
      </c>
      <c r="O50" s="108"/>
      <c r="P50" s="108"/>
      <c r="Q50" s="231"/>
    </row>
    <row r="51" spans="1:17" ht="43.5" customHeight="1">
      <c r="A51" s="88" t="s">
        <v>12</v>
      </c>
      <c r="B51" s="116" t="s">
        <v>132</v>
      </c>
      <c r="C51" s="229"/>
      <c r="D51" s="231"/>
      <c r="E51" s="107">
        <f t="shared" si="6"/>
        <v>0</v>
      </c>
      <c r="F51" s="118"/>
      <c r="G51" s="119"/>
      <c r="H51" s="119"/>
      <c r="I51" s="107">
        <f t="shared" si="7"/>
        <v>0</v>
      </c>
      <c r="J51" s="108"/>
      <c r="K51" s="108"/>
      <c r="L51" s="108"/>
      <c r="M51" s="107">
        <f t="shared" si="8"/>
        <v>3.9</v>
      </c>
      <c r="N51" s="108">
        <v>3.9</v>
      </c>
      <c r="O51" s="108"/>
      <c r="P51" s="108"/>
      <c r="Q51" s="231"/>
    </row>
    <row r="52" spans="1:17" ht="48" customHeight="1">
      <c r="A52" s="88" t="s">
        <v>13</v>
      </c>
      <c r="B52" s="116" t="s">
        <v>201</v>
      </c>
      <c r="C52" s="229"/>
      <c r="D52" s="231"/>
      <c r="E52" s="117">
        <f t="shared" si="6"/>
        <v>2</v>
      </c>
      <c r="F52" s="118">
        <v>2</v>
      </c>
      <c r="G52" s="119"/>
      <c r="H52" s="119"/>
      <c r="I52" s="107">
        <f t="shared" si="7"/>
        <v>2</v>
      </c>
      <c r="J52" s="108">
        <v>2</v>
      </c>
      <c r="K52" s="108"/>
      <c r="L52" s="108"/>
      <c r="M52" s="107">
        <f t="shared" si="8"/>
        <v>5.7</v>
      </c>
      <c r="N52" s="108">
        <v>5.7</v>
      </c>
      <c r="O52" s="108"/>
      <c r="P52" s="108"/>
      <c r="Q52" s="231"/>
    </row>
    <row r="53" spans="1:17" ht="52.5" customHeight="1">
      <c r="A53" s="88" t="s">
        <v>14</v>
      </c>
      <c r="B53" s="120" t="s">
        <v>133</v>
      </c>
      <c r="C53" s="229"/>
      <c r="D53" s="231"/>
      <c r="E53" s="117">
        <f t="shared" si="6"/>
        <v>2.35</v>
      </c>
      <c r="F53" s="118">
        <v>2.35</v>
      </c>
      <c r="G53" s="119"/>
      <c r="H53" s="119"/>
      <c r="I53" s="107">
        <f t="shared" si="7"/>
        <v>2.2</v>
      </c>
      <c r="J53" s="108">
        <v>2.2</v>
      </c>
      <c r="K53" s="108"/>
      <c r="L53" s="108"/>
      <c r="M53" s="107">
        <f t="shared" si="8"/>
        <v>2.7</v>
      </c>
      <c r="N53" s="108">
        <v>2.7</v>
      </c>
      <c r="O53" s="108"/>
      <c r="P53" s="108"/>
      <c r="Q53" s="231"/>
    </row>
    <row r="54" spans="1:17" ht="33.75" customHeight="1">
      <c r="A54" s="88" t="s">
        <v>15</v>
      </c>
      <c r="B54" s="120" t="s">
        <v>134</v>
      </c>
      <c r="C54" s="229"/>
      <c r="D54" s="231"/>
      <c r="E54" s="117">
        <f t="shared" si="6"/>
        <v>5</v>
      </c>
      <c r="F54" s="118">
        <v>5</v>
      </c>
      <c r="G54" s="119"/>
      <c r="H54" s="119"/>
      <c r="I54" s="107">
        <f t="shared" si="7"/>
        <v>5</v>
      </c>
      <c r="J54" s="108">
        <v>5</v>
      </c>
      <c r="K54" s="108"/>
      <c r="L54" s="108"/>
      <c r="M54" s="107">
        <f t="shared" si="8"/>
        <v>5.7</v>
      </c>
      <c r="N54" s="108">
        <v>5.7</v>
      </c>
      <c r="O54" s="108"/>
      <c r="P54" s="108"/>
      <c r="Q54" s="231"/>
    </row>
    <row r="55" spans="1:17" ht="33" customHeight="1">
      <c r="A55" s="88" t="s">
        <v>16</v>
      </c>
      <c r="B55" s="120" t="s">
        <v>135</v>
      </c>
      <c r="C55" s="229"/>
      <c r="D55" s="231"/>
      <c r="E55" s="117">
        <f t="shared" si="6"/>
        <v>3.07</v>
      </c>
      <c r="F55" s="118">
        <v>3.07</v>
      </c>
      <c r="G55" s="119"/>
      <c r="H55" s="119"/>
      <c r="I55" s="107">
        <f t="shared" si="7"/>
        <v>2.7</v>
      </c>
      <c r="J55" s="108">
        <v>2.7</v>
      </c>
      <c r="K55" s="108"/>
      <c r="L55" s="108"/>
      <c r="M55" s="107">
        <f t="shared" si="8"/>
        <v>3.6</v>
      </c>
      <c r="N55" s="108">
        <v>3.6</v>
      </c>
      <c r="O55" s="108"/>
      <c r="P55" s="108"/>
      <c r="Q55" s="231"/>
    </row>
    <row r="56" spans="1:17" ht="62.25" customHeight="1">
      <c r="A56" s="88" t="s">
        <v>98</v>
      </c>
      <c r="B56" s="120" t="s">
        <v>136</v>
      </c>
      <c r="C56" s="229"/>
      <c r="D56" s="231"/>
      <c r="E56" s="117">
        <f t="shared" si="6"/>
        <v>1.5</v>
      </c>
      <c r="F56" s="118">
        <v>1.5</v>
      </c>
      <c r="G56" s="119"/>
      <c r="H56" s="119"/>
      <c r="I56" s="107">
        <f t="shared" si="7"/>
        <v>0</v>
      </c>
      <c r="J56" s="108"/>
      <c r="K56" s="108"/>
      <c r="L56" s="108"/>
      <c r="M56" s="107">
        <f t="shared" si="8"/>
        <v>1.7</v>
      </c>
      <c r="N56" s="108">
        <v>1.7</v>
      </c>
      <c r="O56" s="108"/>
      <c r="P56" s="108"/>
      <c r="Q56" s="231"/>
    </row>
    <row r="57" spans="1:17" ht="39" customHeight="1">
      <c r="A57" s="121" t="s">
        <v>99</v>
      </c>
      <c r="B57" s="122" t="s">
        <v>137</v>
      </c>
      <c r="C57" s="229"/>
      <c r="D57" s="232"/>
      <c r="E57" s="123">
        <f t="shared" si="6"/>
        <v>2.08</v>
      </c>
      <c r="F57" s="124">
        <v>2.08</v>
      </c>
      <c r="G57" s="125"/>
      <c r="H57" s="125"/>
      <c r="I57" s="126">
        <f t="shared" si="7"/>
        <v>2</v>
      </c>
      <c r="J57" s="127">
        <v>2</v>
      </c>
      <c r="K57" s="127"/>
      <c r="L57" s="127"/>
      <c r="M57" s="126">
        <f t="shared" si="8"/>
        <v>2.4</v>
      </c>
      <c r="N57" s="127">
        <v>2.4</v>
      </c>
      <c r="O57" s="127"/>
      <c r="P57" s="127"/>
      <c r="Q57" s="232"/>
    </row>
    <row r="58" spans="1:17" ht="34.5" customHeight="1">
      <c r="A58" s="121" t="s">
        <v>202</v>
      </c>
      <c r="B58" s="122" t="s">
        <v>203</v>
      </c>
      <c r="C58" s="230"/>
      <c r="D58" s="232"/>
      <c r="E58" s="126">
        <f t="shared" si="6"/>
        <v>0</v>
      </c>
      <c r="F58" s="127">
        <v>0</v>
      </c>
      <c r="G58" s="125"/>
      <c r="H58" s="125"/>
      <c r="I58" s="126">
        <f t="shared" si="7"/>
        <v>0.5</v>
      </c>
      <c r="J58" s="127">
        <v>0.5</v>
      </c>
      <c r="K58" s="127"/>
      <c r="L58" s="127"/>
      <c r="M58" s="126">
        <f t="shared" si="8"/>
        <v>0</v>
      </c>
      <c r="N58" s="127">
        <v>0</v>
      </c>
      <c r="O58" s="127"/>
      <c r="P58" s="127"/>
      <c r="Q58" s="232"/>
    </row>
    <row r="59" spans="1:17" ht="45.75" customHeight="1">
      <c r="A59" s="77">
        <v>3</v>
      </c>
      <c r="B59" s="128" t="s">
        <v>138</v>
      </c>
      <c r="C59" s="228" t="s">
        <v>111</v>
      </c>
      <c r="D59" s="231" t="s">
        <v>95</v>
      </c>
      <c r="E59" s="103">
        <f t="shared" si="6"/>
        <v>21</v>
      </c>
      <c r="F59" s="104">
        <f>F60</f>
        <v>21</v>
      </c>
      <c r="G59" s="108"/>
      <c r="H59" s="108"/>
      <c r="I59" s="103">
        <f t="shared" si="7"/>
        <v>21</v>
      </c>
      <c r="J59" s="104">
        <f>J60</f>
        <v>21</v>
      </c>
      <c r="K59" s="108"/>
      <c r="L59" s="108"/>
      <c r="M59" s="103">
        <f t="shared" si="8"/>
        <v>24.1</v>
      </c>
      <c r="N59" s="104">
        <f>N60</f>
        <v>24.1</v>
      </c>
      <c r="O59" s="72"/>
      <c r="P59" s="72"/>
      <c r="Q59" s="216" t="s">
        <v>22</v>
      </c>
    </row>
    <row r="60" spans="1:17" ht="54.75" customHeight="1">
      <c r="A60" s="88" t="s">
        <v>68</v>
      </c>
      <c r="B60" s="99" t="s">
        <v>19</v>
      </c>
      <c r="C60" s="229"/>
      <c r="D60" s="231"/>
      <c r="E60" s="107">
        <f t="shared" si="6"/>
        <v>21</v>
      </c>
      <c r="F60" s="108">
        <f>F61+F62</f>
        <v>21</v>
      </c>
      <c r="G60" s="108"/>
      <c r="H60" s="108"/>
      <c r="I60" s="107">
        <f t="shared" si="7"/>
        <v>21</v>
      </c>
      <c r="J60" s="108">
        <f>J61+J62</f>
        <v>21</v>
      </c>
      <c r="K60" s="108"/>
      <c r="L60" s="108"/>
      <c r="M60" s="107">
        <f t="shared" si="8"/>
        <v>24.1</v>
      </c>
      <c r="N60" s="108">
        <f>N61+N62</f>
        <v>24.1</v>
      </c>
      <c r="O60" s="72"/>
      <c r="P60" s="72"/>
      <c r="Q60" s="216"/>
    </row>
    <row r="61" spans="1:17" ht="54" customHeight="1">
      <c r="A61" s="88" t="s">
        <v>69</v>
      </c>
      <c r="B61" s="99" t="s">
        <v>20</v>
      </c>
      <c r="C61" s="229"/>
      <c r="D61" s="231"/>
      <c r="E61" s="107">
        <f t="shared" si="6"/>
        <v>9</v>
      </c>
      <c r="F61" s="108">
        <f>0.3*3*10</f>
        <v>9</v>
      </c>
      <c r="G61" s="108"/>
      <c r="H61" s="108"/>
      <c r="I61" s="107">
        <f t="shared" si="7"/>
        <v>9</v>
      </c>
      <c r="J61" s="108">
        <v>9</v>
      </c>
      <c r="K61" s="108"/>
      <c r="L61" s="108"/>
      <c r="M61" s="107">
        <f t="shared" si="8"/>
        <v>10.3</v>
      </c>
      <c r="N61" s="108">
        <v>10.3</v>
      </c>
      <c r="O61" s="72"/>
      <c r="P61" s="72"/>
      <c r="Q61" s="216"/>
    </row>
    <row r="62" spans="1:17" ht="54" customHeight="1">
      <c r="A62" s="88" t="s">
        <v>70</v>
      </c>
      <c r="B62" s="99" t="s">
        <v>21</v>
      </c>
      <c r="C62" s="230"/>
      <c r="D62" s="231"/>
      <c r="E62" s="107">
        <f t="shared" si="6"/>
        <v>12.000000000000002</v>
      </c>
      <c r="F62" s="108">
        <f>0.4*3*10</f>
        <v>12.000000000000002</v>
      </c>
      <c r="G62" s="108"/>
      <c r="H62" s="108"/>
      <c r="I62" s="107">
        <f t="shared" si="7"/>
        <v>12</v>
      </c>
      <c r="J62" s="108">
        <v>12</v>
      </c>
      <c r="K62" s="108"/>
      <c r="L62" s="108"/>
      <c r="M62" s="107">
        <f t="shared" si="8"/>
        <v>13.8</v>
      </c>
      <c r="N62" s="108">
        <v>13.8</v>
      </c>
      <c r="O62" s="72"/>
      <c r="P62" s="72"/>
      <c r="Q62" s="216"/>
    </row>
    <row r="63" spans="1:17" ht="15.75" customHeight="1">
      <c r="A63" s="54"/>
      <c r="B63" s="55"/>
      <c r="C63" s="55"/>
      <c r="D63" s="55"/>
      <c r="E63" s="55"/>
      <c r="F63" s="55"/>
      <c r="G63" s="56"/>
      <c r="H63" s="56"/>
      <c r="I63" s="57"/>
      <c r="J63" s="56"/>
      <c r="K63" s="56"/>
      <c r="L63" s="56"/>
      <c r="M63" s="57"/>
      <c r="N63" s="56"/>
      <c r="O63" s="58"/>
      <c r="P63" s="58"/>
      <c r="Q63" s="58"/>
    </row>
    <row r="64" spans="1:17" ht="12.75" customHeight="1">
      <c r="A64" s="54"/>
      <c r="C64" s="60"/>
      <c r="D64" s="60"/>
      <c r="E64" s="60"/>
      <c r="F64" s="60"/>
      <c r="G64" s="61"/>
      <c r="H64" s="61"/>
      <c r="I64" s="62"/>
      <c r="J64" s="61"/>
      <c r="K64" s="61"/>
      <c r="L64" s="61"/>
      <c r="M64" s="62"/>
      <c r="N64" s="61"/>
      <c r="O64" s="61"/>
      <c r="P64" s="61"/>
      <c r="Q64" s="63"/>
    </row>
    <row r="65" spans="1:17" s="173" customFormat="1" ht="18" customHeight="1">
      <c r="A65" s="169"/>
      <c r="B65" s="170"/>
      <c r="C65" s="171"/>
      <c r="D65" s="171"/>
      <c r="E65" s="171"/>
      <c r="F65" s="171"/>
      <c r="G65" s="171"/>
      <c r="H65" s="171">
        <v>4</v>
      </c>
      <c r="I65" s="171"/>
      <c r="J65" s="171"/>
      <c r="K65" s="171"/>
      <c r="L65" s="171"/>
      <c r="M65" s="172" t="s">
        <v>209</v>
      </c>
      <c r="N65" s="171"/>
      <c r="O65" s="171"/>
      <c r="P65" s="171"/>
      <c r="Q65" s="171"/>
    </row>
    <row r="66" spans="1:17" ht="16.5" customHeight="1">
      <c r="A66" s="54"/>
      <c r="B66" s="60"/>
      <c r="C66" s="64"/>
      <c r="D66" s="64"/>
      <c r="E66" s="62"/>
      <c r="F66" s="61"/>
      <c r="G66" s="61"/>
      <c r="H66" s="61"/>
      <c r="I66" s="62"/>
      <c r="J66" s="61"/>
      <c r="K66" s="61"/>
      <c r="L66" s="61"/>
      <c r="M66" s="62"/>
      <c r="N66" s="61"/>
      <c r="O66" s="61"/>
      <c r="P66" s="61"/>
      <c r="Q66" s="63"/>
    </row>
    <row r="67" spans="1:17" ht="18" customHeight="1" hidden="1">
      <c r="A67" s="54"/>
      <c r="B67" s="60"/>
      <c r="C67" s="64"/>
      <c r="D67" s="64"/>
      <c r="E67" s="62"/>
      <c r="F67" s="61"/>
      <c r="G67" s="61"/>
      <c r="H67" s="61"/>
      <c r="I67" s="62"/>
      <c r="J67" s="61"/>
      <c r="K67" s="61"/>
      <c r="L67" s="61"/>
      <c r="M67" s="62"/>
      <c r="N67" s="61"/>
      <c r="O67" s="61"/>
      <c r="P67" s="61"/>
      <c r="Q67" s="63"/>
    </row>
    <row r="68" spans="1:17" ht="18" customHeight="1" hidden="1">
      <c r="A68" s="54"/>
      <c r="B68" s="60"/>
      <c r="C68" s="64"/>
      <c r="D68" s="64"/>
      <c r="E68" s="62"/>
      <c r="F68" s="61"/>
      <c r="G68" s="61"/>
      <c r="H68" s="61"/>
      <c r="I68" s="62"/>
      <c r="J68" s="61"/>
      <c r="K68" s="61"/>
      <c r="L68" s="61"/>
      <c r="M68" s="62"/>
      <c r="N68" s="61"/>
      <c r="O68" s="61"/>
      <c r="P68" s="61"/>
      <c r="Q68" s="63"/>
    </row>
    <row r="69" spans="1:17" ht="18" customHeight="1" hidden="1">
      <c r="A69" s="54"/>
      <c r="B69" s="60"/>
      <c r="C69" s="64"/>
      <c r="D69" s="64"/>
      <c r="E69" s="62"/>
      <c r="F69" s="61"/>
      <c r="G69" s="61"/>
      <c r="H69" s="61"/>
      <c r="I69" s="62"/>
      <c r="J69" s="61"/>
      <c r="K69" s="61"/>
      <c r="L69" s="61"/>
      <c r="M69" s="62"/>
      <c r="N69" s="61"/>
      <c r="O69" s="61"/>
      <c r="P69" s="61"/>
      <c r="Q69" s="63"/>
    </row>
    <row r="70" spans="1:17" ht="18" customHeight="1" hidden="1">
      <c r="A70" s="54"/>
      <c r="B70" s="60"/>
      <c r="C70" s="64"/>
      <c r="D70" s="64"/>
      <c r="E70" s="62"/>
      <c r="F70" s="61"/>
      <c r="G70" s="61"/>
      <c r="H70" s="61"/>
      <c r="I70" s="62"/>
      <c r="J70" s="61"/>
      <c r="K70" s="61"/>
      <c r="L70" s="61"/>
      <c r="M70" s="62"/>
      <c r="N70" s="61"/>
      <c r="O70" s="61"/>
      <c r="P70" s="61"/>
      <c r="Q70" s="63"/>
    </row>
    <row r="71" spans="1:17" ht="18" customHeight="1" hidden="1">
      <c r="A71" s="54"/>
      <c r="B71" s="60"/>
      <c r="C71" s="64"/>
      <c r="D71" s="64"/>
      <c r="E71" s="62"/>
      <c r="F71" s="61"/>
      <c r="G71" s="61"/>
      <c r="H71" s="61"/>
      <c r="I71" s="62"/>
      <c r="J71" s="61"/>
      <c r="K71" s="61"/>
      <c r="L71" s="61"/>
      <c r="M71" s="62"/>
      <c r="N71" s="61"/>
      <c r="O71" s="61"/>
      <c r="P71" s="61"/>
      <c r="Q71" s="63"/>
    </row>
    <row r="72" spans="1:17" ht="18" customHeight="1" hidden="1">
      <c r="A72" s="54"/>
      <c r="B72" s="60"/>
      <c r="C72" s="64"/>
      <c r="D72" s="64"/>
      <c r="E72" s="62"/>
      <c r="F72" s="61"/>
      <c r="G72" s="61"/>
      <c r="H72" s="61"/>
      <c r="I72" s="62"/>
      <c r="J72" s="61"/>
      <c r="K72" s="61"/>
      <c r="L72" s="61"/>
      <c r="M72" s="62"/>
      <c r="N72" s="61"/>
      <c r="O72" s="61"/>
      <c r="P72" s="61"/>
      <c r="Q72" s="63"/>
    </row>
    <row r="73" spans="1:17" s="48" customFormat="1" ht="12.75" customHeight="1" hidden="1">
      <c r="A73" s="51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</row>
    <row r="74" s="48" customFormat="1" ht="12.75" customHeight="1" hidden="1"/>
    <row r="75" spans="1:17" s="76" customFormat="1" ht="12.75">
      <c r="A75" s="74" t="s">
        <v>76</v>
      </c>
      <c r="B75" s="74" t="s">
        <v>1</v>
      </c>
      <c r="C75" s="74" t="s">
        <v>74</v>
      </c>
      <c r="D75" s="74" t="s">
        <v>75</v>
      </c>
      <c r="E75" s="74" t="s">
        <v>77</v>
      </c>
      <c r="F75" s="74" t="s">
        <v>78</v>
      </c>
      <c r="G75" s="74" t="s">
        <v>79</v>
      </c>
      <c r="H75" s="74" t="s">
        <v>80</v>
      </c>
      <c r="I75" s="74" t="s">
        <v>81</v>
      </c>
      <c r="J75" s="74" t="s">
        <v>82</v>
      </c>
      <c r="K75" s="74" t="s">
        <v>2</v>
      </c>
      <c r="L75" s="74" t="s">
        <v>83</v>
      </c>
      <c r="M75" s="74" t="s">
        <v>84</v>
      </c>
      <c r="N75" s="74" t="s">
        <v>107</v>
      </c>
      <c r="O75" s="74" t="s">
        <v>108</v>
      </c>
      <c r="P75" s="74" t="s">
        <v>109</v>
      </c>
      <c r="Q75" s="75" t="s">
        <v>110</v>
      </c>
    </row>
    <row r="76" spans="1:17" ht="15" customHeight="1" hidden="1">
      <c r="A76" s="54"/>
      <c r="B76" s="60"/>
      <c r="C76" s="64"/>
      <c r="D76" s="64"/>
      <c r="E76" s="129"/>
      <c r="F76" s="64"/>
      <c r="G76" s="64"/>
      <c r="H76" s="64"/>
      <c r="I76" s="129"/>
      <c r="J76" s="64"/>
      <c r="K76" s="64"/>
      <c r="L76" s="64"/>
      <c r="M76" s="129"/>
      <c r="N76" s="64"/>
      <c r="O76" s="64"/>
      <c r="P76" s="64"/>
      <c r="Q76" s="64"/>
    </row>
    <row r="77" spans="1:17" ht="15" customHeight="1" hidden="1">
      <c r="A77" s="54"/>
      <c r="B77" s="60"/>
      <c r="C77" s="64"/>
      <c r="D77" s="64"/>
      <c r="E77" s="129"/>
      <c r="F77" s="64"/>
      <c r="G77" s="64"/>
      <c r="H77" s="64"/>
      <c r="I77" s="129"/>
      <c r="J77" s="64"/>
      <c r="K77" s="64"/>
      <c r="L77" s="64"/>
      <c r="M77" s="129"/>
      <c r="N77" s="64"/>
      <c r="O77" s="64"/>
      <c r="P77" s="64"/>
      <c r="Q77" s="64"/>
    </row>
    <row r="78" spans="1:17" ht="15" customHeight="1" hidden="1">
      <c r="A78" s="54"/>
      <c r="B78" s="60"/>
      <c r="C78" s="64"/>
      <c r="D78" s="64"/>
      <c r="E78" s="129"/>
      <c r="F78" s="64"/>
      <c r="G78" s="64"/>
      <c r="H78" s="64"/>
      <c r="I78" s="129"/>
      <c r="J78" s="64"/>
      <c r="K78" s="64"/>
      <c r="L78" s="64"/>
      <c r="M78" s="129"/>
      <c r="N78" s="64"/>
      <c r="O78" s="64"/>
      <c r="P78" s="64"/>
      <c r="Q78" s="64"/>
    </row>
    <row r="79" spans="1:17" ht="15" customHeight="1" hidden="1">
      <c r="A79" s="54"/>
      <c r="B79" s="60"/>
      <c r="C79" s="64"/>
      <c r="D79" s="64"/>
      <c r="E79" s="129"/>
      <c r="F79" s="64"/>
      <c r="G79" s="64"/>
      <c r="H79" s="64"/>
      <c r="I79" s="129"/>
      <c r="J79" s="64"/>
      <c r="K79" s="64"/>
      <c r="L79" s="64"/>
      <c r="M79" s="129"/>
      <c r="N79" s="64"/>
      <c r="O79" s="64"/>
      <c r="P79" s="64"/>
      <c r="Q79" s="64"/>
    </row>
    <row r="80" spans="1:17" ht="15" customHeight="1" hidden="1">
      <c r="A80" s="54"/>
      <c r="B80" s="60"/>
      <c r="C80" s="64"/>
      <c r="D80" s="64"/>
      <c r="E80" s="129"/>
      <c r="F80" s="64"/>
      <c r="G80" s="64"/>
      <c r="H80" s="64"/>
      <c r="I80" s="129"/>
      <c r="J80" s="64"/>
      <c r="K80" s="64"/>
      <c r="L80" s="64"/>
      <c r="M80" s="129"/>
      <c r="N80" s="64"/>
      <c r="O80" s="64"/>
      <c r="P80" s="64"/>
      <c r="Q80" s="64"/>
    </row>
    <row r="81" spans="1:17" ht="15" customHeight="1" hidden="1">
      <c r="A81" s="54"/>
      <c r="B81" s="60"/>
      <c r="C81" s="64"/>
      <c r="D81" s="64"/>
      <c r="E81" s="129"/>
      <c r="F81" s="64"/>
      <c r="G81" s="64"/>
      <c r="H81" s="64"/>
      <c r="I81" s="129"/>
      <c r="J81" s="64"/>
      <c r="K81" s="64"/>
      <c r="L81" s="64"/>
      <c r="M81" s="129"/>
      <c r="N81" s="64"/>
      <c r="O81" s="64"/>
      <c r="P81" s="64"/>
      <c r="Q81" s="64"/>
    </row>
    <row r="82" ht="12.75" hidden="1"/>
    <row r="83" ht="12.75" hidden="1"/>
    <row r="84" spans="1:17" s="48" customFormat="1" ht="15" hidden="1">
      <c r="A84" s="51"/>
      <c r="B84" s="52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</row>
    <row r="85" ht="12" customHeight="1" hidden="1"/>
    <row r="86" spans="1:17" ht="15" hidden="1">
      <c r="A86" s="130">
        <v>1</v>
      </c>
      <c r="B86" s="130">
        <v>2</v>
      </c>
      <c r="C86" s="131">
        <v>3</v>
      </c>
      <c r="D86" s="131">
        <v>4</v>
      </c>
      <c r="E86" s="130">
        <v>5</v>
      </c>
      <c r="F86" s="130">
        <v>8</v>
      </c>
      <c r="G86" s="130">
        <v>11</v>
      </c>
      <c r="H86" s="130">
        <v>12</v>
      </c>
      <c r="I86" s="130">
        <v>5</v>
      </c>
      <c r="J86" s="130">
        <v>8</v>
      </c>
      <c r="K86" s="130">
        <v>11</v>
      </c>
      <c r="L86" s="130">
        <v>12</v>
      </c>
      <c r="M86" s="130">
        <v>5</v>
      </c>
      <c r="N86" s="130">
        <v>8</v>
      </c>
      <c r="O86" s="130">
        <v>11</v>
      </c>
      <c r="P86" s="130">
        <v>12</v>
      </c>
      <c r="Q86" s="131">
        <v>13</v>
      </c>
    </row>
    <row r="87" spans="1:17" ht="84" customHeight="1">
      <c r="A87" s="77">
        <v>4</v>
      </c>
      <c r="B87" s="174" t="s">
        <v>219</v>
      </c>
      <c r="C87" s="228" t="s">
        <v>111</v>
      </c>
      <c r="D87" s="232" t="s">
        <v>97</v>
      </c>
      <c r="E87" s="81">
        <f aca="true" t="shared" si="9" ref="E87:E97">SUM(F87:H87)</f>
        <v>507.6</v>
      </c>
      <c r="F87" s="67">
        <f>SUM(F88:F90)</f>
        <v>507.6</v>
      </c>
      <c r="G87" s="165">
        <f>SUM(G88:G90)</f>
        <v>0</v>
      </c>
      <c r="H87" s="165">
        <f>SUM(H88:H90)</f>
        <v>0</v>
      </c>
      <c r="I87" s="82">
        <f aca="true" t="shared" si="10" ref="I87:I97">SUM(J87:L87)</f>
        <v>369.28799999999995</v>
      </c>
      <c r="J87" s="67">
        <f>SUM(J88:J90)</f>
        <v>351.28799999999995</v>
      </c>
      <c r="K87" s="165">
        <f>SUM(K88:K90)</f>
        <v>0</v>
      </c>
      <c r="L87" s="137">
        <f>SUM(L88:L90)</f>
        <v>18</v>
      </c>
      <c r="M87" s="100">
        <f aca="true" t="shared" si="11" ref="M87:M96">SUM(N87:P87)</f>
        <v>341.8</v>
      </c>
      <c r="N87" s="137">
        <f>SUM(N88:N90)</f>
        <v>341.8</v>
      </c>
      <c r="O87" s="132"/>
      <c r="P87" s="134"/>
      <c r="Q87" s="211" t="s">
        <v>30</v>
      </c>
    </row>
    <row r="88" spans="1:17" ht="61.5" customHeight="1">
      <c r="A88" s="88" t="s">
        <v>32</v>
      </c>
      <c r="B88" s="89" t="s">
        <v>217</v>
      </c>
      <c r="C88" s="229"/>
      <c r="D88" s="233"/>
      <c r="E88" s="162">
        <f t="shared" si="9"/>
        <v>0</v>
      </c>
      <c r="F88" s="83"/>
      <c r="G88" s="132"/>
      <c r="H88" s="73"/>
      <c r="I88" s="106">
        <f t="shared" si="10"/>
        <v>18</v>
      </c>
      <c r="J88" s="96"/>
      <c r="K88" s="96"/>
      <c r="L88" s="96">
        <v>18</v>
      </c>
      <c r="M88" s="163">
        <f t="shared" si="11"/>
        <v>0</v>
      </c>
      <c r="N88" s="85"/>
      <c r="O88" s="132"/>
      <c r="P88" s="134"/>
      <c r="Q88" s="237"/>
    </row>
    <row r="89" spans="1:17" ht="48.75" customHeight="1">
      <c r="A89" s="88" t="s">
        <v>33</v>
      </c>
      <c r="B89" s="89" t="s">
        <v>23</v>
      </c>
      <c r="C89" s="229"/>
      <c r="D89" s="233"/>
      <c r="E89" s="95">
        <f t="shared" si="9"/>
        <v>148.5</v>
      </c>
      <c r="F89" s="96">
        <v>148.5</v>
      </c>
      <c r="G89" s="132"/>
      <c r="H89" s="73"/>
      <c r="I89" s="106">
        <f t="shared" si="10"/>
        <v>83.3</v>
      </c>
      <c r="J89" s="96">
        <v>83.3</v>
      </c>
      <c r="K89" s="96"/>
      <c r="L89" s="69"/>
      <c r="M89" s="95">
        <f t="shared" si="11"/>
        <v>90</v>
      </c>
      <c r="N89" s="96">
        <v>90</v>
      </c>
      <c r="O89" s="132"/>
      <c r="P89" s="134"/>
      <c r="Q89" s="237"/>
    </row>
    <row r="90" spans="1:17" ht="109.5" customHeight="1">
      <c r="A90" s="88" t="s">
        <v>34</v>
      </c>
      <c r="B90" s="175" t="s">
        <v>226</v>
      </c>
      <c r="C90" s="229"/>
      <c r="D90" s="233"/>
      <c r="E90" s="81">
        <f t="shared" si="9"/>
        <v>359.1</v>
      </c>
      <c r="F90" s="67">
        <f>SUM(F91:F97)</f>
        <v>359.1</v>
      </c>
      <c r="G90" s="135"/>
      <c r="H90" s="136"/>
      <c r="I90" s="82">
        <f t="shared" si="10"/>
        <v>267.98799999999994</v>
      </c>
      <c r="J90" s="67">
        <f>SUM(J91:J97)</f>
        <v>267.98799999999994</v>
      </c>
      <c r="K90" s="137"/>
      <c r="L90" s="138"/>
      <c r="M90" s="100">
        <f t="shared" si="11"/>
        <v>251.8</v>
      </c>
      <c r="N90" s="137">
        <f>SUM(N91:N97)</f>
        <v>251.8</v>
      </c>
      <c r="O90" s="132"/>
      <c r="P90" s="134"/>
      <c r="Q90" s="237"/>
    </row>
    <row r="91" spans="1:17" ht="17.25" customHeight="1">
      <c r="A91" s="88" t="s">
        <v>35</v>
      </c>
      <c r="B91" s="89" t="s">
        <v>24</v>
      </c>
      <c r="C91" s="229"/>
      <c r="D91" s="233"/>
      <c r="E91" s="90">
        <f t="shared" si="9"/>
        <v>168.96</v>
      </c>
      <c r="F91" s="83">
        <v>168.96</v>
      </c>
      <c r="G91" s="132"/>
      <c r="H91" s="73"/>
      <c r="I91" s="91">
        <f t="shared" si="10"/>
        <v>143.208</v>
      </c>
      <c r="J91" s="68">
        <v>143.208</v>
      </c>
      <c r="K91" s="96"/>
      <c r="L91" s="69"/>
      <c r="M91" s="106">
        <f t="shared" si="11"/>
        <v>194.16</v>
      </c>
      <c r="N91" s="69">
        <v>194.16</v>
      </c>
      <c r="O91" s="132"/>
      <c r="P91" s="134"/>
      <c r="Q91" s="237"/>
    </row>
    <row r="92" spans="1:17" ht="17.25" customHeight="1">
      <c r="A92" s="88" t="s">
        <v>227</v>
      </c>
      <c r="B92" s="89" t="s">
        <v>25</v>
      </c>
      <c r="C92" s="229"/>
      <c r="D92" s="233"/>
      <c r="E92" s="90">
        <f t="shared" si="9"/>
        <v>29.099999999999998</v>
      </c>
      <c r="F92" s="83">
        <f>29.11-0.01</f>
        <v>29.099999999999998</v>
      </c>
      <c r="G92" s="132"/>
      <c r="H92" s="73"/>
      <c r="I92" s="91">
        <f t="shared" si="10"/>
        <v>105.16</v>
      </c>
      <c r="J92" s="68">
        <f>21.96+83.2</f>
        <v>105.16</v>
      </c>
      <c r="K92" s="96"/>
      <c r="L92" s="69"/>
      <c r="M92" s="106">
        <f t="shared" si="11"/>
        <v>33.45</v>
      </c>
      <c r="N92" s="69">
        <v>33.45</v>
      </c>
      <c r="O92" s="132"/>
      <c r="P92" s="134"/>
      <c r="Q92" s="237"/>
    </row>
    <row r="93" spans="1:17" ht="20.25" customHeight="1">
      <c r="A93" s="88" t="s">
        <v>36</v>
      </c>
      <c r="B93" s="89" t="s">
        <v>26</v>
      </c>
      <c r="C93" s="229"/>
      <c r="D93" s="233"/>
      <c r="E93" s="90">
        <f t="shared" si="9"/>
        <v>0.544</v>
      </c>
      <c r="F93" s="83">
        <v>0.544</v>
      </c>
      <c r="G93" s="132"/>
      <c r="H93" s="73"/>
      <c r="I93" s="91">
        <f t="shared" si="10"/>
        <v>0.408</v>
      </c>
      <c r="J93" s="68">
        <v>0.408</v>
      </c>
      <c r="K93" s="96"/>
      <c r="L93" s="69"/>
      <c r="M93" s="106">
        <f t="shared" si="11"/>
        <v>0.63</v>
      </c>
      <c r="N93" s="69">
        <v>0.63</v>
      </c>
      <c r="O93" s="132"/>
      <c r="P93" s="134"/>
      <c r="Q93" s="237"/>
    </row>
    <row r="94" spans="1:17" ht="33.75" customHeight="1">
      <c r="A94" s="88" t="s">
        <v>37</v>
      </c>
      <c r="B94" s="89" t="s">
        <v>27</v>
      </c>
      <c r="C94" s="229"/>
      <c r="D94" s="233"/>
      <c r="E94" s="90">
        <f t="shared" si="9"/>
        <v>0.816</v>
      </c>
      <c r="F94" s="83">
        <v>0.816</v>
      </c>
      <c r="G94" s="132"/>
      <c r="H94" s="73"/>
      <c r="I94" s="91">
        <f t="shared" si="10"/>
        <v>0.612</v>
      </c>
      <c r="J94" s="68">
        <v>0.612</v>
      </c>
      <c r="K94" s="96"/>
      <c r="L94" s="69"/>
      <c r="M94" s="106">
        <f t="shared" si="11"/>
        <v>0.94</v>
      </c>
      <c r="N94" s="69">
        <v>0.94</v>
      </c>
      <c r="O94" s="132"/>
      <c r="P94" s="134"/>
      <c r="Q94" s="237"/>
    </row>
    <row r="95" spans="1:17" ht="24" customHeight="1">
      <c r="A95" s="88" t="s">
        <v>38</v>
      </c>
      <c r="B95" s="89" t="s">
        <v>28</v>
      </c>
      <c r="C95" s="229"/>
      <c r="D95" s="233"/>
      <c r="E95" s="90">
        <f t="shared" si="9"/>
        <v>4.8</v>
      </c>
      <c r="F95" s="83">
        <v>4.8</v>
      </c>
      <c r="G95" s="132"/>
      <c r="H95" s="73"/>
      <c r="I95" s="91">
        <f t="shared" si="10"/>
        <v>3.6</v>
      </c>
      <c r="J95" s="68">
        <v>3.6</v>
      </c>
      <c r="K95" s="96"/>
      <c r="L95" s="69"/>
      <c r="M95" s="106">
        <f t="shared" si="11"/>
        <v>5.52</v>
      </c>
      <c r="N95" s="69">
        <v>5.52</v>
      </c>
      <c r="O95" s="132"/>
      <c r="P95" s="134"/>
      <c r="Q95" s="237"/>
    </row>
    <row r="96" spans="1:17" ht="24.75" customHeight="1">
      <c r="A96" s="88" t="s">
        <v>39</v>
      </c>
      <c r="B96" s="89" t="s">
        <v>29</v>
      </c>
      <c r="C96" s="229"/>
      <c r="D96" s="233"/>
      <c r="E96" s="90">
        <f t="shared" si="9"/>
        <v>14.880000000000003</v>
      </c>
      <c r="F96" s="83">
        <f>41.292-26.412</f>
        <v>14.880000000000003</v>
      </c>
      <c r="G96" s="132"/>
      <c r="H96" s="73"/>
      <c r="I96" s="92">
        <f t="shared" si="10"/>
        <v>0</v>
      </c>
      <c r="J96" s="133">
        <v>0</v>
      </c>
      <c r="K96" s="96"/>
      <c r="L96" s="69"/>
      <c r="M96" s="106">
        <f t="shared" si="11"/>
        <v>17.1</v>
      </c>
      <c r="N96" s="69">
        <v>17.1</v>
      </c>
      <c r="O96" s="132"/>
      <c r="P96" s="134"/>
      <c r="Q96" s="237"/>
    </row>
    <row r="97" spans="1:17" ht="48" customHeight="1">
      <c r="A97" s="88" t="s">
        <v>40</v>
      </c>
      <c r="B97" s="89" t="s">
        <v>222</v>
      </c>
      <c r="C97" s="176"/>
      <c r="D97" s="176"/>
      <c r="E97" s="90">
        <f t="shared" si="9"/>
        <v>140</v>
      </c>
      <c r="F97" s="83">
        <v>140</v>
      </c>
      <c r="G97" s="132"/>
      <c r="H97" s="73"/>
      <c r="I97" s="91">
        <f t="shared" si="10"/>
        <v>15</v>
      </c>
      <c r="J97" s="68">
        <v>15</v>
      </c>
      <c r="K97" s="96"/>
      <c r="L97" s="69"/>
      <c r="M97" s="106"/>
      <c r="N97" s="69"/>
      <c r="O97" s="132"/>
      <c r="P97" s="134"/>
      <c r="Q97" s="139"/>
    </row>
    <row r="98" spans="1:17" ht="19.5" customHeight="1">
      <c r="A98" s="140"/>
      <c r="B98" s="141" t="s">
        <v>31</v>
      </c>
      <c r="C98" s="140"/>
      <c r="D98" s="140"/>
      <c r="E98" s="67">
        <f>E87+E59+E31+E14+E25</f>
        <v>3458.716</v>
      </c>
      <c r="F98" s="67">
        <f>F87+F59+F31+F14+F25</f>
        <v>3083.392</v>
      </c>
      <c r="G98" s="67">
        <f>G87+G59+G31+G14+G25</f>
        <v>375.324</v>
      </c>
      <c r="H98" s="137">
        <f>H87+H59+H31+H14</f>
        <v>0</v>
      </c>
      <c r="I98" s="67">
        <f aca="true" t="shared" si="12" ref="I98:P98">I87+I59+I31+I14+I25</f>
        <v>3221.3880000000004</v>
      </c>
      <c r="J98" s="67">
        <f t="shared" si="12"/>
        <v>2710.588</v>
      </c>
      <c r="K98" s="67">
        <f t="shared" si="12"/>
        <v>492.8</v>
      </c>
      <c r="L98" s="67">
        <f t="shared" si="12"/>
        <v>18</v>
      </c>
      <c r="M98" s="67">
        <f t="shared" si="12"/>
        <v>3927.4000000000005</v>
      </c>
      <c r="N98" s="67">
        <f t="shared" si="12"/>
        <v>2890.4000000000005</v>
      </c>
      <c r="O98" s="67">
        <f t="shared" si="12"/>
        <v>1037</v>
      </c>
      <c r="P98" s="137">
        <f t="shared" si="12"/>
        <v>0</v>
      </c>
      <c r="Q98" s="130"/>
    </row>
    <row r="99" spans="1:17" ht="19.5" customHeight="1">
      <c r="A99" s="46"/>
      <c r="B99" s="142"/>
      <c r="C99" s="46"/>
      <c r="D99" s="46"/>
      <c r="E99" s="143"/>
      <c r="F99" s="143"/>
      <c r="G99" s="143"/>
      <c r="H99" s="144"/>
      <c r="I99" s="143"/>
      <c r="J99" s="143"/>
      <c r="K99" s="143"/>
      <c r="L99" s="64"/>
      <c r="M99" s="143"/>
      <c r="N99" s="143"/>
      <c r="O99" s="143"/>
      <c r="P99" s="64"/>
      <c r="Q99" s="53"/>
    </row>
    <row r="102" spans="2:13" s="215" customFormat="1" ht="20.25">
      <c r="B102" s="215" t="s">
        <v>3</v>
      </c>
      <c r="M102" s="215" t="s">
        <v>71</v>
      </c>
    </row>
  </sheetData>
  <sheetProtection/>
  <mergeCells count="36">
    <mergeCell ref="C31:C44"/>
    <mergeCell ref="D31:D44"/>
    <mergeCell ref="Q31:Q44"/>
    <mergeCell ref="C59:C62"/>
    <mergeCell ref="D59:D62"/>
    <mergeCell ref="Q59:Q62"/>
    <mergeCell ref="C87:C96"/>
    <mergeCell ref="D87:D96"/>
    <mergeCell ref="Q87:Q96"/>
    <mergeCell ref="C49:C58"/>
    <mergeCell ref="D49:D58"/>
    <mergeCell ref="Q49:Q58"/>
    <mergeCell ref="M11:M12"/>
    <mergeCell ref="N11:O11"/>
    <mergeCell ref="P11:P12"/>
    <mergeCell ref="Q14:Q24"/>
    <mergeCell ref="C15:C24"/>
    <mergeCell ref="D15:D24"/>
    <mergeCell ref="M28:Q28"/>
    <mergeCell ref="M9:P9"/>
    <mergeCell ref="Q9:Q12"/>
    <mergeCell ref="F10:H10"/>
    <mergeCell ref="J10:L10"/>
    <mergeCell ref="N10:P10"/>
    <mergeCell ref="F11:G11"/>
    <mergeCell ref="H11:H12"/>
    <mergeCell ref="I11:I12"/>
    <mergeCell ref="E9:H9"/>
    <mergeCell ref="I9:L9"/>
    <mergeCell ref="J11:K11"/>
    <mergeCell ref="L11:L12"/>
    <mergeCell ref="E11:E12"/>
    <mergeCell ref="A9:A12"/>
    <mergeCell ref="B9:B12"/>
    <mergeCell ref="C9:C12"/>
    <mergeCell ref="D9:D12"/>
  </mergeCells>
  <printOptions/>
  <pageMargins left="0.11811023622047245" right="0" top="0.787401574803149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zoomScale="78" zoomScaleNormal="78" zoomScalePageLayoutView="0" workbookViewId="0" topLeftCell="A1">
      <selection activeCell="M4" sqref="M4"/>
    </sheetView>
  </sheetViews>
  <sheetFormatPr defaultColWidth="9.00390625" defaultRowHeight="12.75"/>
  <cols>
    <col min="1" max="1" width="5.25390625" style="59" customWidth="1"/>
    <col min="2" max="2" width="49.375" style="59" customWidth="1"/>
    <col min="3" max="3" width="7.375" style="59" customWidth="1"/>
    <col min="4" max="4" width="9.75390625" style="59" customWidth="1"/>
    <col min="5" max="5" width="7.875" style="59" customWidth="1"/>
    <col min="6" max="7" width="8.875" style="59" customWidth="1"/>
    <col min="8" max="8" width="8.25390625" style="59" customWidth="1"/>
    <col min="9" max="9" width="7.25390625" style="59" customWidth="1"/>
    <col min="10" max="11" width="8.875" style="59" customWidth="1"/>
    <col min="12" max="12" width="8.00390625" style="59" customWidth="1"/>
    <col min="13" max="13" width="7.375" style="59" customWidth="1"/>
    <col min="14" max="15" width="8.875" style="59" customWidth="1"/>
    <col min="16" max="16" width="8.25390625" style="59" customWidth="1"/>
    <col min="17" max="17" width="13.00390625" style="59" customWidth="1"/>
    <col min="18" max="16384" width="8.875" style="59" customWidth="1"/>
  </cols>
  <sheetData>
    <row r="1" spans="11:15" s="198" customFormat="1" ht="15.75" customHeight="1">
      <c r="K1" s="192"/>
      <c r="M1" s="192" t="s">
        <v>144</v>
      </c>
      <c r="O1" s="192"/>
    </row>
    <row r="2" spans="11:15" s="198" customFormat="1" ht="15.75" customHeight="1">
      <c r="K2" s="192"/>
      <c r="M2" s="192" t="s">
        <v>42</v>
      </c>
      <c r="O2" s="192"/>
    </row>
    <row r="3" spans="11:15" s="198" customFormat="1" ht="15.75" customHeight="1">
      <c r="K3" s="192"/>
      <c r="M3" s="192"/>
      <c r="O3" s="192"/>
    </row>
    <row r="4" s="198" customFormat="1" ht="15.75" customHeight="1">
      <c r="M4" s="192"/>
    </row>
    <row r="5" s="199" customFormat="1" ht="15.75" customHeight="1">
      <c r="N5" s="200"/>
    </row>
    <row r="6" s="199" customFormat="1" ht="15.75" customHeight="1">
      <c r="N6" s="200"/>
    </row>
    <row r="7" spans="7:13" s="201" customFormat="1" ht="20.25" customHeight="1">
      <c r="G7" s="202" t="s">
        <v>43</v>
      </c>
      <c r="I7" s="202"/>
      <c r="M7" s="202"/>
    </row>
    <row r="8" spans="7:13" s="44" customFormat="1" ht="12.75" customHeight="1">
      <c r="G8" s="45" t="s">
        <v>163</v>
      </c>
      <c r="I8" s="45"/>
      <c r="M8" s="45"/>
    </row>
    <row r="9" spans="7:15" s="65" customFormat="1" ht="12.75" customHeight="1">
      <c r="G9" s="50" t="s">
        <v>210</v>
      </c>
      <c r="J9" s="50"/>
      <c r="O9" s="50"/>
    </row>
    <row r="10" spans="5:13" s="44" customFormat="1" ht="6.75" customHeight="1">
      <c r="E10" s="45"/>
      <c r="I10" s="45"/>
      <c r="M10" s="45"/>
    </row>
    <row r="11" spans="1:17" s="70" customFormat="1" ht="16.5" customHeight="1">
      <c r="A11" s="216" t="s">
        <v>44</v>
      </c>
      <c r="B11" s="216" t="s">
        <v>45</v>
      </c>
      <c r="C11" s="216" t="s">
        <v>66</v>
      </c>
      <c r="D11" s="217" t="s">
        <v>49</v>
      </c>
      <c r="E11" s="217"/>
      <c r="F11" s="218"/>
      <c r="G11" s="218"/>
      <c r="H11" s="218"/>
      <c r="I11" s="219" t="s">
        <v>101</v>
      </c>
      <c r="J11" s="218"/>
      <c r="K11" s="218"/>
      <c r="L11" s="218"/>
      <c r="M11" s="219"/>
      <c r="N11" s="218"/>
      <c r="O11" s="218"/>
      <c r="P11" s="221"/>
      <c r="Q11" s="222" t="s">
        <v>67</v>
      </c>
    </row>
    <row r="12" spans="1:17" s="70" customFormat="1" ht="16.5" customHeight="1">
      <c r="A12" s="216"/>
      <c r="B12" s="216"/>
      <c r="C12" s="216"/>
      <c r="D12" s="216"/>
      <c r="E12" s="212" t="s">
        <v>102</v>
      </c>
      <c r="F12" s="213"/>
      <c r="G12" s="213"/>
      <c r="H12" s="203"/>
      <c r="I12" s="212" t="s">
        <v>103</v>
      </c>
      <c r="J12" s="213"/>
      <c r="K12" s="213"/>
      <c r="L12" s="203"/>
      <c r="M12" s="212" t="s">
        <v>104</v>
      </c>
      <c r="N12" s="213"/>
      <c r="O12" s="213"/>
      <c r="P12" s="203"/>
      <c r="Q12" s="216"/>
    </row>
    <row r="13" spans="1:17" s="70" customFormat="1" ht="15" customHeight="1">
      <c r="A13" s="216"/>
      <c r="B13" s="216"/>
      <c r="C13" s="216"/>
      <c r="D13" s="216"/>
      <c r="E13" s="225" t="s">
        <v>164</v>
      </c>
      <c r="F13" s="220" t="s">
        <v>47</v>
      </c>
      <c r="G13" s="220"/>
      <c r="H13" s="226" t="s">
        <v>85</v>
      </c>
      <c r="I13" s="225" t="s">
        <v>164</v>
      </c>
      <c r="J13" s="220" t="s">
        <v>47</v>
      </c>
      <c r="K13" s="220"/>
      <c r="L13" s="226" t="s">
        <v>85</v>
      </c>
      <c r="M13" s="225" t="s">
        <v>164</v>
      </c>
      <c r="N13" s="220" t="s">
        <v>47</v>
      </c>
      <c r="O13" s="220"/>
      <c r="P13" s="226" t="s">
        <v>85</v>
      </c>
      <c r="Q13" s="216"/>
    </row>
    <row r="14" spans="1:17" s="70" customFormat="1" ht="43.5" customHeight="1">
      <c r="A14" s="216"/>
      <c r="B14" s="216"/>
      <c r="C14" s="216"/>
      <c r="D14" s="216"/>
      <c r="E14" s="226"/>
      <c r="F14" s="73" t="s">
        <v>48</v>
      </c>
      <c r="G14" s="73" t="s">
        <v>106</v>
      </c>
      <c r="H14" s="227"/>
      <c r="I14" s="226"/>
      <c r="J14" s="73" t="s">
        <v>48</v>
      </c>
      <c r="K14" s="73" t="s">
        <v>106</v>
      </c>
      <c r="L14" s="227"/>
      <c r="M14" s="226"/>
      <c r="N14" s="73" t="s">
        <v>48</v>
      </c>
      <c r="O14" s="73" t="s">
        <v>106</v>
      </c>
      <c r="P14" s="227"/>
      <c r="Q14" s="216"/>
    </row>
    <row r="15" spans="1:17" s="70" customFormat="1" ht="15">
      <c r="A15" s="72">
        <v>1</v>
      </c>
      <c r="B15" s="72">
        <v>2</v>
      </c>
      <c r="C15" s="72">
        <v>3</v>
      </c>
      <c r="D15" s="72">
        <v>4</v>
      </c>
      <c r="E15" s="72">
        <v>5</v>
      </c>
      <c r="F15" s="72">
        <v>6</v>
      </c>
      <c r="G15" s="72">
        <v>7</v>
      </c>
      <c r="H15" s="72">
        <v>8</v>
      </c>
      <c r="I15" s="72">
        <v>9</v>
      </c>
      <c r="J15" s="72">
        <v>10</v>
      </c>
      <c r="K15" s="72">
        <v>11</v>
      </c>
      <c r="L15" s="72">
        <v>12</v>
      </c>
      <c r="M15" s="72">
        <v>13</v>
      </c>
      <c r="N15" s="72">
        <v>14</v>
      </c>
      <c r="O15" s="72">
        <v>15</v>
      </c>
      <c r="P15" s="72">
        <v>16</v>
      </c>
      <c r="Q15" s="72">
        <v>17</v>
      </c>
    </row>
    <row r="16" spans="1:17" ht="26.25" customHeight="1">
      <c r="A16" s="136">
        <v>1</v>
      </c>
      <c r="B16" s="145" t="s">
        <v>5</v>
      </c>
      <c r="C16" s="204" t="s">
        <v>111</v>
      </c>
      <c r="D16" s="208" t="s">
        <v>17</v>
      </c>
      <c r="E16" s="138">
        <f>SUM(F16:H16)</f>
        <v>37.9</v>
      </c>
      <c r="F16" s="138">
        <f>F17+F26</f>
        <v>37.9</v>
      </c>
      <c r="G16" s="146">
        <f>G17+G26</f>
        <v>0</v>
      </c>
      <c r="H16" s="146">
        <f>H17+H26</f>
        <v>0</v>
      </c>
      <c r="I16" s="138">
        <f>SUM(J16:L16)</f>
        <v>57.9</v>
      </c>
      <c r="J16" s="138">
        <f>J17+J26</f>
        <v>57.9</v>
      </c>
      <c r="K16" s="146">
        <f>K17+K26</f>
        <v>0</v>
      </c>
      <c r="L16" s="146">
        <f>L17+L26</f>
        <v>0</v>
      </c>
      <c r="M16" s="147">
        <f>SUM(N16:P16)</f>
        <v>63.2</v>
      </c>
      <c r="N16" s="147">
        <f>N17+N26</f>
        <v>63.2</v>
      </c>
      <c r="O16" s="146">
        <f>O17+O26</f>
        <v>0</v>
      </c>
      <c r="P16" s="146">
        <f>P17+P26</f>
        <v>0</v>
      </c>
      <c r="Q16" s="208" t="s">
        <v>165</v>
      </c>
    </row>
    <row r="17" spans="1:17" s="87" customFormat="1" ht="17.25" customHeight="1">
      <c r="A17" s="148" t="s">
        <v>55</v>
      </c>
      <c r="B17" s="145" t="s">
        <v>4</v>
      </c>
      <c r="C17" s="205"/>
      <c r="D17" s="225"/>
      <c r="E17" s="138">
        <f aca="true" t="shared" si="0" ref="E17:E35">SUM(F17:H17)</f>
        <v>31</v>
      </c>
      <c r="F17" s="138">
        <f>SUM(F18:F25)</f>
        <v>31</v>
      </c>
      <c r="G17" s="146">
        <f>SUM(G18:G25)</f>
        <v>0</v>
      </c>
      <c r="H17" s="146">
        <f>SUM(H18:H25)</f>
        <v>0</v>
      </c>
      <c r="I17" s="138">
        <f aca="true" t="shared" si="1" ref="I17:I35">SUM(J17:L17)</f>
        <v>51.8</v>
      </c>
      <c r="J17" s="138">
        <f>SUM(J18:J25)</f>
        <v>51.8</v>
      </c>
      <c r="K17" s="146">
        <f>SUM(K18:K25)</f>
        <v>0</v>
      </c>
      <c r="L17" s="146">
        <f>SUM(L18:L25)</f>
        <v>0</v>
      </c>
      <c r="M17" s="147">
        <f aca="true" t="shared" si="2" ref="M17:M35">SUM(N17:P17)</f>
        <v>35.4</v>
      </c>
      <c r="N17" s="147">
        <f>SUM(N18:N25)</f>
        <v>35.4</v>
      </c>
      <c r="O17" s="146">
        <f>SUM(O18:O25)</f>
        <v>0</v>
      </c>
      <c r="P17" s="146">
        <f>SUM(P18:P25)</f>
        <v>0</v>
      </c>
      <c r="Q17" s="225"/>
    </row>
    <row r="18" spans="1:17" ht="30" customHeight="1">
      <c r="A18" s="148" t="s">
        <v>166</v>
      </c>
      <c r="B18" s="149" t="s">
        <v>167</v>
      </c>
      <c r="C18" s="205"/>
      <c r="D18" s="225"/>
      <c r="E18" s="147">
        <f t="shared" si="0"/>
        <v>0</v>
      </c>
      <c r="F18" s="69"/>
      <c r="G18" s="108"/>
      <c r="H18" s="108"/>
      <c r="I18" s="138">
        <f t="shared" si="1"/>
        <v>0</v>
      </c>
      <c r="J18" s="69"/>
      <c r="K18" s="108"/>
      <c r="L18" s="108"/>
      <c r="M18" s="147">
        <f t="shared" si="2"/>
        <v>0.6</v>
      </c>
      <c r="N18" s="133">
        <v>0.6</v>
      </c>
      <c r="O18" s="108"/>
      <c r="P18" s="108"/>
      <c r="Q18" s="225"/>
    </row>
    <row r="19" spans="1:17" ht="17.25" customHeight="1">
      <c r="A19" s="148" t="s">
        <v>168</v>
      </c>
      <c r="B19" s="150" t="s">
        <v>169</v>
      </c>
      <c r="C19" s="205"/>
      <c r="D19" s="225"/>
      <c r="E19" s="147">
        <f t="shared" si="0"/>
        <v>0</v>
      </c>
      <c r="F19" s="69"/>
      <c r="G19" s="108"/>
      <c r="H19" s="108"/>
      <c r="I19" s="138">
        <f t="shared" si="1"/>
        <v>0</v>
      </c>
      <c r="J19" s="69"/>
      <c r="K19" s="108"/>
      <c r="L19" s="108"/>
      <c r="M19" s="147">
        <f t="shared" si="2"/>
        <v>1.7</v>
      </c>
      <c r="N19" s="133">
        <v>1.7</v>
      </c>
      <c r="O19" s="108"/>
      <c r="P19" s="108"/>
      <c r="Q19" s="225"/>
    </row>
    <row r="20" spans="1:17" ht="39.75" customHeight="1">
      <c r="A20" s="148" t="s">
        <v>170</v>
      </c>
      <c r="B20" s="150" t="s">
        <v>171</v>
      </c>
      <c r="C20" s="205"/>
      <c r="D20" s="225"/>
      <c r="E20" s="147">
        <f t="shared" si="0"/>
        <v>0</v>
      </c>
      <c r="F20" s="69"/>
      <c r="G20" s="108"/>
      <c r="H20" s="108"/>
      <c r="I20" s="138">
        <f t="shared" si="1"/>
        <v>0.8</v>
      </c>
      <c r="J20" s="69">
        <v>0.8</v>
      </c>
      <c r="K20" s="108"/>
      <c r="L20" s="108"/>
      <c r="M20" s="147">
        <f t="shared" si="2"/>
        <v>1</v>
      </c>
      <c r="N20" s="133">
        <v>1</v>
      </c>
      <c r="O20" s="108"/>
      <c r="P20" s="108"/>
      <c r="Q20" s="225"/>
    </row>
    <row r="21" spans="1:17" ht="27.75" customHeight="1">
      <c r="A21" s="148" t="s">
        <v>172</v>
      </c>
      <c r="B21" s="150" t="s">
        <v>173</v>
      </c>
      <c r="C21" s="205"/>
      <c r="D21" s="225"/>
      <c r="E21" s="147">
        <f t="shared" si="0"/>
        <v>0</v>
      </c>
      <c r="F21" s="69"/>
      <c r="G21" s="108"/>
      <c r="H21" s="108"/>
      <c r="I21" s="138">
        <f t="shared" si="1"/>
        <v>0</v>
      </c>
      <c r="J21" s="69"/>
      <c r="K21" s="108"/>
      <c r="L21" s="108"/>
      <c r="M21" s="147">
        <f t="shared" si="2"/>
        <v>5.9</v>
      </c>
      <c r="N21" s="133">
        <v>5.9</v>
      </c>
      <c r="O21" s="108"/>
      <c r="P21" s="108"/>
      <c r="Q21" s="225"/>
    </row>
    <row r="22" spans="1:17" ht="15" customHeight="1">
      <c r="A22" s="148" t="s">
        <v>174</v>
      </c>
      <c r="B22" s="149" t="s">
        <v>175</v>
      </c>
      <c r="C22" s="205"/>
      <c r="D22" s="225"/>
      <c r="E22" s="138">
        <f t="shared" si="0"/>
        <v>1</v>
      </c>
      <c r="F22" s="69">
        <v>1</v>
      </c>
      <c r="G22" s="108"/>
      <c r="H22" s="108"/>
      <c r="I22" s="138">
        <f t="shared" si="1"/>
        <v>1</v>
      </c>
      <c r="J22" s="69">
        <v>1</v>
      </c>
      <c r="K22" s="108"/>
      <c r="L22" s="108"/>
      <c r="M22" s="147">
        <f t="shared" si="2"/>
        <v>1.2</v>
      </c>
      <c r="N22" s="133">
        <v>1.2</v>
      </c>
      <c r="O22" s="108"/>
      <c r="P22" s="108"/>
      <c r="Q22" s="225"/>
    </row>
    <row r="23" spans="1:17" ht="15" customHeight="1">
      <c r="A23" s="148" t="s">
        <v>176</v>
      </c>
      <c r="B23" s="149" t="s">
        <v>177</v>
      </c>
      <c r="C23" s="205"/>
      <c r="D23" s="225"/>
      <c r="E23" s="147">
        <f t="shared" si="0"/>
        <v>0</v>
      </c>
      <c r="F23" s="69"/>
      <c r="G23" s="108"/>
      <c r="H23" s="108"/>
      <c r="I23" s="138">
        <f t="shared" si="1"/>
        <v>20</v>
      </c>
      <c r="J23" s="69">
        <v>20</v>
      </c>
      <c r="K23" s="108"/>
      <c r="L23" s="108"/>
      <c r="M23" s="147">
        <f t="shared" si="2"/>
        <v>24.4</v>
      </c>
      <c r="N23" s="133">
        <v>24.4</v>
      </c>
      <c r="O23" s="108"/>
      <c r="P23" s="108"/>
      <c r="Q23" s="225"/>
    </row>
    <row r="24" spans="1:17" ht="27" customHeight="1">
      <c r="A24" s="148" t="s">
        <v>178</v>
      </c>
      <c r="B24" s="149" t="s">
        <v>179</v>
      </c>
      <c r="C24" s="205"/>
      <c r="D24" s="225"/>
      <c r="E24" s="147">
        <f>SUM(F24:H24)</f>
        <v>0</v>
      </c>
      <c r="F24" s="69"/>
      <c r="G24" s="108"/>
      <c r="H24" s="108"/>
      <c r="I24" s="138">
        <f>SUM(J24:L24)</f>
        <v>0</v>
      </c>
      <c r="J24" s="69"/>
      <c r="K24" s="108"/>
      <c r="L24" s="108"/>
      <c r="M24" s="147">
        <f>SUM(N24:P24)</f>
        <v>0.6</v>
      </c>
      <c r="N24" s="133">
        <v>0.6</v>
      </c>
      <c r="O24" s="108"/>
      <c r="P24" s="108"/>
      <c r="Q24" s="225"/>
    </row>
    <row r="25" spans="1:17" ht="27" customHeight="1">
      <c r="A25" s="148" t="s">
        <v>180</v>
      </c>
      <c r="B25" s="149" t="s">
        <v>181</v>
      </c>
      <c r="C25" s="205"/>
      <c r="D25" s="225"/>
      <c r="E25" s="138">
        <f t="shared" si="0"/>
        <v>30</v>
      </c>
      <c r="F25" s="69">
        <f>30.4-0.4</f>
        <v>30</v>
      </c>
      <c r="G25" s="108"/>
      <c r="H25" s="108"/>
      <c r="I25" s="147">
        <f t="shared" si="1"/>
        <v>30</v>
      </c>
      <c r="J25" s="69">
        <v>30</v>
      </c>
      <c r="K25" s="108"/>
      <c r="L25" s="108"/>
      <c r="M25" s="147">
        <f t="shared" si="2"/>
        <v>0</v>
      </c>
      <c r="N25" s="133"/>
      <c r="O25" s="108"/>
      <c r="P25" s="108"/>
      <c r="Q25" s="225"/>
    </row>
    <row r="26" spans="1:17" s="87" customFormat="1" ht="15.75" customHeight="1">
      <c r="A26" s="88" t="s">
        <v>56</v>
      </c>
      <c r="B26" s="102" t="s">
        <v>6</v>
      </c>
      <c r="C26" s="206"/>
      <c r="D26" s="225"/>
      <c r="E26" s="138">
        <f t="shared" si="0"/>
        <v>6.9</v>
      </c>
      <c r="F26" s="138">
        <f>SUM(F27:F35)</f>
        <v>6.9</v>
      </c>
      <c r="G26" s="147">
        <f>SUM(G27:G35)</f>
        <v>0</v>
      </c>
      <c r="H26" s="147">
        <f>SUM(H27:H35)</f>
        <v>0</v>
      </c>
      <c r="I26" s="138">
        <f t="shared" si="1"/>
        <v>6.1</v>
      </c>
      <c r="J26" s="138">
        <f>SUM(J27:J35)</f>
        <v>6.1</v>
      </c>
      <c r="K26" s="147">
        <f>SUM(K27:K35)</f>
        <v>0</v>
      </c>
      <c r="L26" s="147">
        <f>SUM(L27:L35)</f>
        <v>0</v>
      </c>
      <c r="M26" s="147">
        <f t="shared" si="2"/>
        <v>27.800000000000004</v>
      </c>
      <c r="N26" s="147">
        <f>SUM(N27:N35)</f>
        <v>27.800000000000004</v>
      </c>
      <c r="O26" s="147">
        <f>SUM(O27:O35)</f>
        <v>0</v>
      </c>
      <c r="P26" s="147">
        <f>SUM(P27:P35)</f>
        <v>0</v>
      </c>
      <c r="Q26" s="225"/>
    </row>
    <row r="27" spans="1:17" s="87" customFormat="1" ht="42" customHeight="1">
      <c r="A27" s="88" t="s">
        <v>182</v>
      </c>
      <c r="B27" s="151" t="s">
        <v>183</v>
      </c>
      <c r="C27" s="206"/>
      <c r="D27" s="225"/>
      <c r="E27" s="147">
        <f t="shared" si="0"/>
        <v>0</v>
      </c>
      <c r="F27" s="69"/>
      <c r="G27" s="146"/>
      <c r="H27" s="146"/>
      <c r="I27" s="138">
        <f t="shared" si="1"/>
        <v>0</v>
      </c>
      <c r="J27" s="69"/>
      <c r="K27" s="146"/>
      <c r="L27" s="146"/>
      <c r="M27" s="147">
        <f t="shared" si="2"/>
        <v>1.4</v>
      </c>
      <c r="N27" s="133">
        <v>1.4</v>
      </c>
      <c r="O27" s="146"/>
      <c r="P27" s="146"/>
      <c r="Q27" s="225"/>
    </row>
    <row r="28" spans="1:17" ht="18" customHeight="1">
      <c r="A28" s="88" t="s">
        <v>184</v>
      </c>
      <c r="B28" s="152" t="s">
        <v>185</v>
      </c>
      <c r="C28" s="206"/>
      <c r="D28" s="225"/>
      <c r="E28" s="147">
        <f t="shared" si="0"/>
        <v>0</v>
      </c>
      <c r="F28" s="69"/>
      <c r="G28" s="108"/>
      <c r="H28" s="108"/>
      <c r="I28" s="138">
        <f t="shared" si="1"/>
        <v>0</v>
      </c>
      <c r="J28" s="69"/>
      <c r="K28" s="108"/>
      <c r="L28" s="108"/>
      <c r="M28" s="147">
        <f t="shared" si="2"/>
        <v>1.7</v>
      </c>
      <c r="N28" s="133">
        <v>1.7</v>
      </c>
      <c r="O28" s="108"/>
      <c r="P28" s="108"/>
      <c r="Q28" s="225"/>
    </row>
    <row r="29" spans="1:17" ht="14.25" customHeight="1">
      <c r="A29" s="88" t="s">
        <v>186</v>
      </c>
      <c r="B29" s="152" t="s">
        <v>187</v>
      </c>
      <c r="C29" s="206"/>
      <c r="D29" s="225"/>
      <c r="E29" s="147">
        <f t="shared" si="0"/>
        <v>0</v>
      </c>
      <c r="F29" s="69"/>
      <c r="G29" s="108"/>
      <c r="H29" s="108"/>
      <c r="I29" s="138">
        <f t="shared" si="1"/>
        <v>0</v>
      </c>
      <c r="J29" s="69"/>
      <c r="K29" s="108"/>
      <c r="L29" s="108"/>
      <c r="M29" s="147">
        <f t="shared" si="2"/>
        <v>3.4</v>
      </c>
      <c r="N29" s="133">
        <v>3.4</v>
      </c>
      <c r="O29" s="108"/>
      <c r="P29" s="108"/>
      <c r="Q29" s="225"/>
    </row>
    <row r="30" spans="1:17" ht="27.75" customHeight="1">
      <c r="A30" s="88" t="s">
        <v>188</v>
      </c>
      <c r="B30" s="152" t="s">
        <v>214</v>
      </c>
      <c r="C30" s="206"/>
      <c r="D30" s="225"/>
      <c r="E30" s="147">
        <f t="shared" si="0"/>
        <v>0</v>
      </c>
      <c r="F30" s="69"/>
      <c r="G30" s="108"/>
      <c r="H30" s="108"/>
      <c r="I30" s="138">
        <f t="shared" si="1"/>
        <v>0</v>
      </c>
      <c r="J30" s="69"/>
      <c r="K30" s="108"/>
      <c r="L30" s="108"/>
      <c r="M30" s="147">
        <f t="shared" si="2"/>
        <v>4.3</v>
      </c>
      <c r="N30" s="133">
        <v>4.3</v>
      </c>
      <c r="O30" s="108"/>
      <c r="P30" s="108"/>
      <c r="Q30" s="225"/>
    </row>
    <row r="31" spans="1:17" ht="15.75" customHeight="1">
      <c r="A31" s="88" t="s">
        <v>189</v>
      </c>
      <c r="B31" s="152" t="s">
        <v>190</v>
      </c>
      <c r="C31" s="206"/>
      <c r="D31" s="225"/>
      <c r="E31" s="138">
        <f t="shared" si="0"/>
        <v>0.75</v>
      </c>
      <c r="F31" s="69">
        <v>0.75</v>
      </c>
      <c r="G31" s="108"/>
      <c r="H31" s="108"/>
      <c r="I31" s="138">
        <f t="shared" si="1"/>
        <v>0.8</v>
      </c>
      <c r="J31" s="69">
        <v>0.8</v>
      </c>
      <c r="K31" s="108"/>
      <c r="L31" s="108"/>
      <c r="M31" s="147">
        <f t="shared" si="2"/>
        <v>0.9</v>
      </c>
      <c r="N31" s="133">
        <v>0.9</v>
      </c>
      <c r="O31" s="108"/>
      <c r="P31" s="108"/>
      <c r="Q31" s="225"/>
    </row>
    <row r="32" spans="1:17" ht="28.5" customHeight="1">
      <c r="A32" s="88" t="s">
        <v>191</v>
      </c>
      <c r="B32" s="152" t="s">
        <v>215</v>
      </c>
      <c r="C32" s="206"/>
      <c r="D32" s="225"/>
      <c r="E32" s="138">
        <f t="shared" si="0"/>
        <v>2.45</v>
      </c>
      <c r="F32" s="69">
        <v>2.45</v>
      </c>
      <c r="G32" s="108"/>
      <c r="H32" s="108"/>
      <c r="I32" s="138">
        <f t="shared" si="1"/>
        <v>2.3</v>
      </c>
      <c r="J32" s="69">
        <v>2.3</v>
      </c>
      <c r="K32" s="108"/>
      <c r="L32" s="108"/>
      <c r="M32" s="147">
        <f t="shared" si="2"/>
        <v>4</v>
      </c>
      <c r="N32" s="133">
        <v>4</v>
      </c>
      <c r="O32" s="108"/>
      <c r="P32" s="108"/>
      <c r="Q32" s="225"/>
    </row>
    <row r="33" spans="1:17" ht="27.75" customHeight="1">
      <c r="A33" s="88" t="s">
        <v>192</v>
      </c>
      <c r="B33" s="152" t="s">
        <v>216</v>
      </c>
      <c r="C33" s="206"/>
      <c r="D33" s="225"/>
      <c r="E33" s="147">
        <f t="shared" si="0"/>
        <v>0</v>
      </c>
      <c r="F33" s="69"/>
      <c r="G33" s="108"/>
      <c r="H33" s="108"/>
      <c r="I33" s="138">
        <f t="shared" si="1"/>
        <v>0</v>
      </c>
      <c r="J33" s="69"/>
      <c r="K33" s="108"/>
      <c r="L33" s="108"/>
      <c r="M33" s="147">
        <f t="shared" si="2"/>
        <v>4</v>
      </c>
      <c r="N33" s="133">
        <v>4</v>
      </c>
      <c r="O33" s="108"/>
      <c r="P33" s="108"/>
      <c r="Q33" s="225"/>
    </row>
    <row r="34" spans="1:17" ht="15" customHeight="1">
      <c r="A34" s="88" t="s">
        <v>193</v>
      </c>
      <c r="B34" s="152" t="s">
        <v>194</v>
      </c>
      <c r="C34" s="206"/>
      <c r="D34" s="225"/>
      <c r="E34" s="147">
        <f t="shared" si="0"/>
        <v>0</v>
      </c>
      <c r="F34" s="69"/>
      <c r="G34" s="108"/>
      <c r="H34" s="108"/>
      <c r="I34" s="138">
        <f t="shared" si="1"/>
        <v>0</v>
      </c>
      <c r="J34" s="69"/>
      <c r="K34" s="108"/>
      <c r="L34" s="108"/>
      <c r="M34" s="147">
        <f t="shared" si="2"/>
        <v>1.2</v>
      </c>
      <c r="N34" s="133">
        <v>1.2</v>
      </c>
      <c r="O34" s="108"/>
      <c r="P34" s="108"/>
      <c r="Q34" s="225"/>
    </row>
    <row r="35" spans="1:17" ht="17.25" customHeight="1">
      <c r="A35" s="88" t="s">
        <v>195</v>
      </c>
      <c r="B35" s="152" t="s">
        <v>196</v>
      </c>
      <c r="C35" s="207"/>
      <c r="D35" s="225"/>
      <c r="E35" s="138">
        <f t="shared" si="0"/>
        <v>3.7</v>
      </c>
      <c r="F35" s="69">
        <f>2.5+0.4+0.8</f>
        <v>3.7</v>
      </c>
      <c r="G35" s="108"/>
      <c r="H35" s="108"/>
      <c r="I35" s="138">
        <f t="shared" si="1"/>
        <v>3</v>
      </c>
      <c r="J35" s="69">
        <v>3</v>
      </c>
      <c r="K35" s="108"/>
      <c r="L35" s="108"/>
      <c r="M35" s="147">
        <f t="shared" si="2"/>
        <v>6.9</v>
      </c>
      <c r="N35" s="133">
        <v>6.9</v>
      </c>
      <c r="O35" s="108"/>
      <c r="P35" s="108"/>
      <c r="Q35" s="225"/>
    </row>
    <row r="36" spans="1:17" s="87" customFormat="1" ht="17.25" customHeight="1">
      <c r="A36" s="153"/>
      <c r="B36" s="154" t="s">
        <v>31</v>
      </c>
      <c r="C36" s="153"/>
      <c r="D36" s="153"/>
      <c r="E36" s="138">
        <f aca="true" t="shared" si="3" ref="E36:P36">E16</f>
        <v>37.9</v>
      </c>
      <c r="F36" s="138">
        <f t="shared" si="3"/>
        <v>37.9</v>
      </c>
      <c r="G36" s="146">
        <f t="shared" si="3"/>
        <v>0</v>
      </c>
      <c r="H36" s="146">
        <f t="shared" si="3"/>
        <v>0</v>
      </c>
      <c r="I36" s="138">
        <f t="shared" si="3"/>
        <v>57.9</v>
      </c>
      <c r="J36" s="138">
        <f t="shared" si="3"/>
        <v>57.9</v>
      </c>
      <c r="K36" s="146">
        <f t="shared" si="3"/>
        <v>0</v>
      </c>
      <c r="L36" s="146">
        <f t="shared" si="3"/>
        <v>0</v>
      </c>
      <c r="M36" s="147">
        <f t="shared" si="3"/>
        <v>63.2</v>
      </c>
      <c r="N36" s="147">
        <f t="shared" si="3"/>
        <v>63.2</v>
      </c>
      <c r="O36" s="146">
        <f t="shared" si="3"/>
        <v>0</v>
      </c>
      <c r="P36" s="146">
        <f t="shared" si="3"/>
        <v>0</v>
      </c>
      <c r="Q36" s="72"/>
    </row>
    <row r="37" s="46" customFormat="1" ht="12.75"/>
    <row r="38" s="46" customFormat="1" ht="8.25" customHeight="1"/>
    <row r="39" spans="2:13" s="214" customFormat="1" ht="18.75">
      <c r="B39" s="214" t="s">
        <v>3</v>
      </c>
      <c r="M39" s="214" t="s">
        <v>71</v>
      </c>
    </row>
  </sheetData>
  <sheetProtection/>
  <mergeCells count="23">
    <mergeCell ref="C16:C35"/>
    <mergeCell ref="D16:D35"/>
    <mergeCell ref="Q16:Q35"/>
    <mergeCell ref="Q11:Q14"/>
    <mergeCell ref="E12:H12"/>
    <mergeCell ref="I12:L12"/>
    <mergeCell ref="M12:P12"/>
    <mergeCell ref="E13:E14"/>
    <mergeCell ref="F13:G13"/>
    <mergeCell ref="H13:H14"/>
    <mergeCell ref="I13:I14"/>
    <mergeCell ref="J13:K13"/>
    <mergeCell ref="M13:M14"/>
    <mergeCell ref="E11:H11"/>
    <mergeCell ref="I11:L11"/>
    <mergeCell ref="L13:L14"/>
    <mergeCell ref="M11:P11"/>
    <mergeCell ref="N13:O13"/>
    <mergeCell ref="P13:P14"/>
    <mergeCell ref="A11:A14"/>
    <mergeCell ref="B11:B14"/>
    <mergeCell ref="C11:C14"/>
    <mergeCell ref="D11:D14"/>
  </mergeCells>
  <printOptions/>
  <pageMargins left="0.31496062992125984" right="0" top="0.1968503937007874" bottom="0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="81" zoomScaleNormal="81" zoomScalePageLayoutView="0" workbookViewId="0" topLeftCell="A1">
      <selection activeCell="O4" sqref="O4"/>
    </sheetView>
  </sheetViews>
  <sheetFormatPr defaultColWidth="9.125" defaultRowHeight="12.75"/>
  <cols>
    <col min="1" max="1" width="3.375" style="59" customWidth="1"/>
    <col min="2" max="2" width="38.125" style="59" customWidth="1"/>
    <col min="3" max="3" width="7.25390625" style="59" customWidth="1"/>
    <col min="4" max="4" width="11.75390625" style="59" customWidth="1"/>
    <col min="5" max="5" width="8.875" style="59" customWidth="1"/>
    <col min="6" max="6" width="7.625" style="59" customWidth="1"/>
    <col min="7" max="7" width="7.875" style="59" customWidth="1"/>
    <col min="8" max="8" width="8.25390625" style="59" customWidth="1"/>
    <col min="9" max="9" width="7.00390625" style="59" customWidth="1"/>
    <col min="10" max="10" width="9.00390625" style="59" customWidth="1"/>
    <col min="11" max="12" width="7.00390625" style="59" customWidth="1"/>
    <col min="13" max="13" width="8.00390625" style="59" customWidth="1"/>
    <col min="14" max="14" width="7.125" style="59" customWidth="1"/>
    <col min="15" max="15" width="9.00390625" style="59" customWidth="1"/>
    <col min="16" max="16" width="8.625" style="59" customWidth="1"/>
    <col min="17" max="17" width="7.25390625" style="59" customWidth="1"/>
    <col min="18" max="18" width="8.25390625" style="59" customWidth="1"/>
    <col min="19" max="19" width="7.625" style="59" customWidth="1"/>
    <col min="20" max="20" width="9.25390625" style="59" customWidth="1"/>
    <col min="21" max="21" width="9.125" style="59" customWidth="1"/>
    <col min="22" max="22" width="9.625" style="59" customWidth="1"/>
    <col min="23" max="16384" width="9.125" style="59" customWidth="1"/>
  </cols>
  <sheetData>
    <row r="1" spans="8:15" s="193" customFormat="1" ht="18" customHeight="1">
      <c r="H1" s="194"/>
      <c r="M1" s="194"/>
      <c r="O1" s="192" t="s">
        <v>41</v>
      </c>
    </row>
    <row r="2" spans="8:15" s="193" customFormat="1" ht="18" customHeight="1">
      <c r="H2" s="194"/>
      <c r="M2" s="194"/>
      <c r="O2" s="192" t="s">
        <v>42</v>
      </c>
    </row>
    <row r="3" spans="8:15" s="193" customFormat="1" ht="18" customHeight="1">
      <c r="H3" s="194"/>
      <c r="M3" s="194"/>
      <c r="O3" s="192"/>
    </row>
    <row r="4" spans="8:18" s="193" customFormat="1" ht="18" customHeight="1">
      <c r="H4" s="194"/>
      <c r="M4" s="194"/>
      <c r="O4" s="192"/>
      <c r="R4" s="194"/>
    </row>
    <row r="5" s="193" customFormat="1" ht="30" customHeight="1"/>
    <row r="6" spans="8:15" s="49" customFormat="1" ht="15.75">
      <c r="H6" s="50" t="s">
        <v>43</v>
      </c>
      <c r="J6" s="50"/>
      <c r="O6" s="50"/>
    </row>
    <row r="7" spans="7:15" s="49" customFormat="1" ht="15.75">
      <c r="G7" s="50" t="s">
        <v>160</v>
      </c>
      <c r="J7" s="50"/>
      <c r="O7" s="50"/>
    </row>
    <row r="8" spans="8:15" s="49" customFormat="1" ht="14.25" customHeight="1">
      <c r="H8" s="50" t="s">
        <v>210</v>
      </c>
      <c r="J8" s="50"/>
      <c r="O8" s="50"/>
    </row>
    <row r="9" spans="5:15" s="65" customFormat="1" ht="13.5" customHeight="1">
      <c r="E9" s="50"/>
      <c r="J9" s="50"/>
      <c r="O9" s="50"/>
    </row>
    <row r="10" spans="1:20" s="70" customFormat="1" ht="14.25" customHeight="1">
      <c r="A10" s="216" t="s">
        <v>44</v>
      </c>
      <c r="B10" s="216" t="s">
        <v>45</v>
      </c>
      <c r="C10" s="216" t="s">
        <v>66</v>
      </c>
      <c r="D10" s="217" t="s">
        <v>49</v>
      </c>
      <c r="E10" s="217"/>
      <c r="F10" s="218"/>
      <c r="G10" s="218"/>
      <c r="H10" s="218"/>
      <c r="I10" s="218"/>
      <c r="J10" s="219" t="s">
        <v>101</v>
      </c>
      <c r="K10" s="218"/>
      <c r="L10" s="218"/>
      <c r="M10" s="218"/>
      <c r="N10" s="218"/>
      <c r="O10" s="219"/>
      <c r="P10" s="218"/>
      <c r="Q10" s="218"/>
      <c r="R10" s="218"/>
      <c r="S10" s="221"/>
      <c r="T10" s="243" t="s">
        <v>67</v>
      </c>
    </row>
    <row r="11" spans="1:20" s="70" customFormat="1" ht="14.25" customHeight="1">
      <c r="A11" s="216"/>
      <c r="B11" s="216"/>
      <c r="C11" s="216"/>
      <c r="D11" s="217"/>
      <c r="E11" s="155"/>
      <c r="F11" s="244" t="s">
        <v>102</v>
      </c>
      <c r="G11" s="244"/>
      <c r="H11" s="244"/>
      <c r="I11" s="243"/>
      <c r="J11" s="155"/>
      <c r="K11" s="244" t="s">
        <v>103</v>
      </c>
      <c r="L11" s="244"/>
      <c r="M11" s="244"/>
      <c r="N11" s="243"/>
      <c r="O11" s="155"/>
      <c r="P11" s="244" t="s">
        <v>104</v>
      </c>
      <c r="Q11" s="244"/>
      <c r="R11" s="244"/>
      <c r="S11" s="243"/>
      <c r="T11" s="227"/>
    </row>
    <row r="12" spans="1:20" s="70" customFormat="1" ht="31.5" customHeight="1">
      <c r="A12" s="216"/>
      <c r="B12" s="216"/>
      <c r="C12" s="216"/>
      <c r="D12" s="216"/>
      <c r="E12" s="225" t="s">
        <v>46</v>
      </c>
      <c r="F12" s="220" t="s">
        <v>105</v>
      </c>
      <c r="G12" s="220" t="s">
        <v>47</v>
      </c>
      <c r="H12" s="220"/>
      <c r="I12" s="226" t="s">
        <v>85</v>
      </c>
      <c r="J12" s="225" t="s">
        <v>46</v>
      </c>
      <c r="K12" s="220" t="s">
        <v>105</v>
      </c>
      <c r="L12" s="220" t="s">
        <v>47</v>
      </c>
      <c r="M12" s="220"/>
      <c r="N12" s="226" t="s">
        <v>85</v>
      </c>
      <c r="O12" s="225" t="s">
        <v>46</v>
      </c>
      <c r="P12" s="220" t="s">
        <v>105</v>
      </c>
      <c r="Q12" s="220" t="s">
        <v>47</v>
      </c>
      <c r="R12" s="220"/>
      <c r="S12" s="226" t="s">
        <v>85</v>
      </c>
      <c r="T12" s="227"/>
    </row>
    <row r="13" spans="1:20" s="70" customFormat="1" ht="70.5" customHeight="1">
      <c r="A13" s="216"/>
      <c r="B13" s="216"/>
      <c r="C13" s="216"/>
      <c r="D13" s="216"/>
      <c r="E13" s="226"/>
      <c r="F13" s="216"/>
      <c r="G13" s="72" t="s">
        <v>48</v>
      </c>
      <c r="H13" s="73" t="s">
        <v>106</v>
      </c>
      <c r="I13" s="227"/>
      <c r="J13" s="226"/>
      <c r="K13" s="216"/>
      <c r="L13" s="72" t="s">
        <v>48</v>
      </c>
      <c r="M13" s="73" t="s">
        <v>106</v>
      </c>
      <c r="N13" s="227"/>
      <c r="O13" s="226"/>
      <c r="P13" s="216"/>
      <c r="Q13" s="72" t="s">
        <v>48</v>
      </c>
      <c r="R13" s="73" t="s">
        <v>106</v>
      </c>
      <c r="S13" s="227"/>
      <c r="T13" s="227"/>
    </row>
    <row r="14" spans="1:20" s="156" customFormat="1" ht="15">
      <c r="A14" s="88" t="s">
        <v>76</v>
      </c>
      <c r="B14" s="88" t="s">
        <v>1</v>
      </c>
      <c r="C14" s="88" t="s">
        <v>74</v>
      </c>
      <c r="D14" s="88" t="s">
        <v>75</v>
      </c>
      <c r="E14" s="88" t="s">
        <v>77</v>
      </c>
      <c r="F14" s="88" t="s">
        <v>78</v>
      </c>
      <c r="G14" s="88" t="s">
        <v>79</v>
      </c>
      <c r="H14" s="88" t="s">
        <v>80</v>
      </c>
      <c r="I14" s="88" t="s">
        <v>81</v>
      </c>
      <c r="J14" s="88" t="s">
        <v>82</v>
      </c>
      <c r="K14" s="88" t="s">
        <v>2</v>
      </c>
      <c r="L14" s="88" t="s">
        <v>83</v>
      </c>
      <c r="M14" s="88" t="s">
        <v>84</v>
      </c>
      <c r="N14" s="88" t="s">
        <v>107</v>
      </c>
      <c r="O14" s="88" t="s">
        <v>108</v>
      </c>
      <c r="P14" s="88" t="s">
        <v>109</v>
      </c>
      <c r="Q14" s="88" t="s">
        <v>110</v>
      </c>
      <c r="R14" s="88" t="s">
        <v>139</v>
      </c>
      <c r="S14" s="88" t="s">
        <v>140</v>
      </c>
      <c r="T14" s="88" t="s">
        <v>141</v>
      </c>
    </row>
    <row r="15" spans="1:20" ht="33" customHeight="1">
      <c r="A15" s="73">
        <v>1</v>
      </c>
      <c r="B15" s="157" t="s">
        <v>204</v>
      </c>
      <c r="C15" s="239" t="s">
        <v>111</v>
      </c>
      <c r="D15" s="241" t="s">
        <v>96</v>
      </c>
      <c r="E15" s="119">
        <f aca="true" t="shared" si="0" ref="E15:E20">SUM(F15:I15)</f>
        <v>99.22500000000001</v>
      </c>
      <c r="F15" s="119"/>
      <c r="G15" s="119">
        <f>99.9-8.5+2.7+1.25+3.875</f>
        <v>99.22500000000001</v>
      </c>
      <c r="H15" s="72"/>
      <c r="I15" s="72"/>
      <c r="J15" s="108">
        <f aca="true" t="shared" si="1" ref="J15:J20">SUM(K15:N15)</f>
        <v>128</v>
      </c>
      <c r="K15" s="119"/>
      <c r="L15" s="133">
        <f>98+30</f>
        <v>128</v>
      </c>
      <c r="M15" s="72"/>
      <c r="N15" s="72"/>
      <c r="O15" s="108">
        <f aca="true" t="shared" si="2" ref="O15:O20">SUM(P15:S15)</f>
        <v>106.2</v>
      </c>
      <c r="P15" s="119"/>
      <c r="Q15" s="133">
        <f>114.8-9.8+1.2</f>
        <v>106.2</v>
      </c>
      <c r="R15" s="72"/>
      <c r="S15" s="72"/>
      <c r="T15" s="227" t="s">
        <v>73</v>
      </c>
    </row>
    <row r="16" spans="1:20" ht="17.25" customHeight="1">
      <c r="A16" s="181"/>
      <c r="B16" s="182" t="s">
        <v>223</v>
      </c>
      <c r="C16" s="240"/>
      <c r="D16" s="242"/>
      <c r="E16" s="183">
        <f t="shared" si="0"/>
        <v>25.725</v>
      </c>
      <c r="F16" s="183"/>
      <c r="G16" s="183">
        <v>25.725</v>
      </c>
      <c r="H16" s="184"/>
      <c r="I16" s="184"/>
      <c r="J16" s="185">
        <f t="shared" si="1"/>
        <v>50</v>
      </c>
      <c r="K16" s="183"/>
      <c r="L16" s="186">
        <f>20+30</f>
        <v>50</v>
      </c>
      <c r="M16" s="184"/>
      <c r="N16" s="184"/>
      <c r="O16" s="185">
        <f t="shared" si="2"/>
        <v>22</v>
      </c>
      <c r="P16" s="183"/>
      <c r="Q16" s="186">
        <v>22</v>
      </c>
      <c r="R16" s="184"/>
      <c r="S16" s="184"/>
      <c r="T16" s="227"/>
    </row>
    <row r="17" spans="1:22" ht="80.25" customHeight="1">
      <c r="A17" s="148" t="s">
        <v>55</v>
      </c>
      <c r="B17" s="99" t="s">
        <v>205</v>
      </c>
      <c r="C17" s="240"/>
      <c r="D17" s="242"/>
      <c r="E17" s="118">
        <f t="shared" si="0"/>
        <v>811.86</v>
      </c>
      <c r="F17" s="118">
        <v>811.86</v>
      </c>
      <c r="G17" s="108"/>
      <c r="H17" s="72"/>
      <c r="I17" s="72"/>
      <c r="J17" s="108">
        <f t="shared" si="1"/>
        <v>851.3</v>
      </c>
      <c r="K17" s="133">
        <v>851.3</v>
      </c>
      <c r="L17" s="119"/>
      <c r="M17" s="72"/>
      <c r="N17" s="72"/>
      <c r="O17" s="108">
        <f t="shared" si="2"/>
        <v>889.6</v>
      </c>
      <c r="P17" s="133">
        <v>889.6</v>
      </c>
      <c r="Q17" s="119"/>
      <c r="R17" s="72"/>
      <c r="S17" s="72"/>
      <c r="T17" s="245"/>
      <c r="V17" s="87"/>
    </row>
    <row r="18" spans="1:20" ht="140.25" customHeight="1">
      <c r="A18" s="158" t="s">
        <v>1</v>
      </c>
      <c r="B18" s="99" t="s">
        <v>72</v>
      </c>
      <c r="C18" s="159" t="s">
        <v>111</v>
      </c>
      <c r="D18" s="73" t="s">
        <v>142</v>
      </c>
      <c r="E18" s="118">
        <f t="shared" si="0"/>
        <v>78.75</v>
      </c>
      <c r="F18" s="119"/>
      <c r="G18" s="118">
        <f>80-1.25</f>
        <v>78.75</v>
      </c>
      <c r="H18" s="72"/>
      <c r="I18" s="72"/>
      <c r="J18" s="108">
        <f t="shared" si="1"/>
        <v>80</v>
      </c>
      <c r="K18" s="119"/>
      <c r="L18" s="133">
        <v>80</v>
      </c>
      <c r="M18" s="72"/>
      <c r="N18" s="72"/>
      <c r="O18" s="108">
        <f t="shared" si="2"/>
        <v>91.9</v>
      </c>
      <c r="P18" s="119"/>
      <c r="Q18" s="133">
        <v>91.9</v>
      </c>
      <c r="R18" s="72"/>
      <c r="S18" s="72"/>
      <c r="T18" s="179" t="s">
        <v>73</v>
      </c>
    </row>
    <row r="19" spans="1:20" ht="107.25" customHeight="1">
      <c r="A19" s="158" t="s">
        <v>74</v>
      </c>
      <c r="B19" s="99" t="s">
        <v>220</v>
      </c>
      <c r="C19" s="189" t="s">
        <v>111</v>
      </c>
      <c r="D19" s="208" t="s">
        <v>143</v>
      </c>
      <c r="E19" s="108">
        <f t="shared" si="0"/>
        <v>90.5</v>
      </c>
      <c r="F19" s="118"/>
      <c r="G19" s="108">
        <f>45.5+45</f>
        <v>90.5</v>
      </c>
      <c r="H19" s="72"/>
      <c r="I19" s="72"/>
      <c r="J19" s="108">
        <f t="shared" si="1"/>
        <v>90</v>
      </c>
      <c r="K19" s="118"/>
      <c r="L19" s="133">
        <v>90</v>
      </c>
      <c r="M19" s="72"/>
      <c r="N19" s="72"/>
      <c r="O19" s="108">
        <f t="shared" si="2"/>
        <v>104</v>
      </c>
      <c r="P19" s="118"/>
      <c r="Q19" s="133">
        <v>104</v>
      </c>
      <c r="R19" s="72"/>
      <c r="S19" s="178"/>
      <c r="T19" s="179" t="s">
        <v>73</v>
      </c>
    </row>
    <row r="20" spans="1:20" ht="38.25" customHeight="1">
      <c r="A20" s="158" t="s">
        <v>75</v>
      </c>
      <c r="B20" s="99" t="s">
        <v>218</v>
      </c>
      <c r="C20" s="190"/>
      <c r="D20" s="191"/>
      <c r="E20" s="108">
        <f t="shared" si="0"/>
        <v>436</v>
      </c>
      <c r="F20" s="118"/>
      <c r="G20" s="108">
        <v>67</v>
      </c>
      <c r="H20" s="108">
        <v>369</v>
      </c>
      <c r="I20" s="72"/>
      <c r="J20" s="108">
        <f t="shared" si="1"/>
        <v>436</v>
      </c>
      <c r="K20" s="118"/>
      <c r="L20" s="133">
        <v>67</v>
      </c>
      <c r="M20" s="108">
        <v>369</v>
      </c>
      <c r="N20" s="72"/>
      <c r="O20" s="108">
        <f t="shared" si="2"/>
        <v>471.29999999999995</v>
      </c>
      <c r="P20" s="118"/>
      <c r="Q20" s="133">
        <v>72.4</v>
      </c>
      <c r="R20" s="72">
        <v>398.9</v>
      </c>
      <c r="S20" s="178"/>
      <c r="T20" s="177"/>
    </row>
    <row r="21" spans="1:20" ht="18" customHeight="1">
      <c r="A21" s="140"/>
      <c r="B21" s="141" t="s">
        <v>31</v>
      </c>
      <c r="C21" s="140"/>
      <c r="D21" s="140"/>
      <c r="E21" s="160">
        <f>SUM(E15:E20)-E16</f>
        <v>1516.335</v>
      </c>
      <c r="F21" s="115">
        <f aca="true" t="shared" si="3" ref="F21:S21">SUM(F15:F20)-F16</f>
        <v>811.86</v>
      </c>
      <c r="G21" s="160">
        <f t="shared" si="3"/>
        <v>335.475</v>
      </c>
      <c r="H21" s="104">
        <f t="shared" si="3"/>
        <v>369</v>
      </c>
      <c r="I21" s="104">
        <f t="shared" si="3"/>
        <v>0</v>
      </c>
      <c r="J21" s="104">
        <f t="shared" si="3"/>
        <v>1585.3</v>
      </c>
      <c r="K21" s="104">
        <f t="shared" si="3"/>
        <v>851.3</v>
      </c>
      <c r="L21" s="104">
        <f t="shared" si="3"/>
        <v>365</v>
      </c>
      <c r="M21" s="104">
        <f t="shared" si="3"/>
        <v>369</v>
      </c>
      <c r="N21" s="104">
        <f t="shared" si="3"/>
        <v>0</v>
      </c>
      <c r="O21" s="104">
        <f t="shared" si="3"/>
        <v>1663</v>
      </c>
      <c r="P21" s="104">
        <f t="shared" si="3"/>
        <v>889.6</v>
      </c>
      <c r="Q21" s="104">
        <f t="shared" si="3"/>
        <v>374.5</v>
      </c>
      <c r="R21" s="104">
        <f t="shared" si="3"/>
        <v>398.9</v>
      </c>
      <c r="S21" s="104">
        <f t="shared" si="3"/>
        <v>0</v>
      </c>
      <c r="T21" s="130"/>
    </row>
    <row r="23" ht="15" customHeight="1">
      <c r="B23" s="161"/>
    </row>
    <row r="24" spans="2:15" s="214" customFormat="1" ht="18.75">
      <c r="B24" s="214" t="s">
        <v>3</v>
      </c>
      <c r="O24" s="214" t="s">
        <v>71</v>
      </c>
    </row>
  </sheetData>
  <sheetProtection/>
  <mergeCells count="28">
    <mergeCell ref="T15:T17"/>
    <mergeCell ref="I12:I13"/>
    <mergeCell ref="J12:J13"/>
    <mergeCell ref="K12:K13"/>
    <mergeCell ref="L12:M12"/>
    <mergeCell ref="Q12:R12"/>
    <mergeCell ref="J10:N10"/>
    <mergeCell ref="O10:S10"/>
    <mergeCell ref="T10:T13"/>
    <mergeCell ref="F11:I11"/>
    <mergeCell ref="K11:N11"/>
    <mergeCell ref="P11:S11"/>
    <mergeCell ref="N12:N13"/>
    <mergeCell ref="O12:O13"/>
    <mergeCell ref="P12:P13"/>
    <mergeCell ref="S12:S13"/>
    <mergeCell ref="A10:A13"/>
    <mergeCell ref="B10:B13"/>
    <mergeCell ref="C10:C13"/>
    <mergeCell ref="D10:D13"/>
    <mergeCell ref="C19:C20"/>
    <mergeCell ref="D19:D20"/>
    <mergeCell ref="E10:I10"/>
    <mergeCell ref="C15:C17"/>
    <mergeCell ref="D15:D17"/>
    <mergeCell ref="E12:E13"/>
    <mergeCell ref="G12:H12"/>
    <mergeCell ref="F12:F13"/>
  </mergeCells>
  <printOptions/>
  <pageMargins left="0.31496062992125984" right="0.11811023622047245" top="0.1968503937007874" bottom="0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="74" zoomScaleNormal="74" zoomScalePageLayoutView="0" workbookViewId="0" topLeftCell="A1">
      <selection activeCell="M4" sqref="M4"/>
    </sheetView>
  </sheetViews>
  <sheetFormatPr defaultColWidth="9.00390625" defaultRowHeight="409.5" customHeight="1"/>
  <cols>
    <col min="1" max="1" width="4.75390625" style="1" customWidth="1"/>
    <col min="2" max="2" width="37.125" style="1" customWidth="1"/>
    <col min="3" max="3" width="7.125" style="1" customWidth="1"/>
    <col min="4" max="4" width="10.25390625" style="1" customWidth="1"/>
    <col min="5" max="5" width="8.875" style="1" customWidth="1"/>
    <col min="6" max="6" width="9.375" style="1" customWidth="1"/>
    <col min="7" max="7" width="10.25390625" style="1" customWidth="1"/>
    <col min="8" max="8" width="8.875" style="1" customWidth="1"/>
    <col min="9" max="9" width="7.75390625" style="1" customWidth="1"/>
    <col min="10" max="10" width="7.625" style="1" customWidth="1"/>
    <col min="11" max="11" width="8.625" style="1" customWidth="1"/>
    <col min="12" max="12" width="8.75390625" style="1" customWidth="1"/>
    <col min="13" max="13" width="7.75390625" style="1" customWidth="1"/>
    <col min="14" max="14" width="7.25390625" style="1" customWidth="1"/>
    <col min="15" max="16" width="8.75390625" style="1" customWidth="1"/>
    <col min="17" max="17" width="8.125" style="1" customWidth="1"/>
    <col min="18" max="18" width="11.375" style="1" customWidth="1"/>
    <col min="19" max="16384" width="8.875" style="1" customWidth="1"/>
  </cols>
  <sheetData>
    <row r="1" s="193" customFormat="1" ht="18.75">
      <c r="M1" s="192" t="s">
        <v>206</v>
      </c>
    </row>
    <row r="2" s="193" customFormat="1" ht="18.75">
      <c r="M2" s="192" t="s">
        <v>42</v>
      </c>
    </row>
    <row r="3" s="193" customFormat="1" ht="18" customHeight="1">
      <c r="M3" s="192"/>
    </row>
    <row r="4" s="193" customFormat="1" ht="18.75">
      <c r="M4" s="192"/>
    </row>
    <row r="5" s="193" customFormat="1" ht="18.75">
      <c r="M5" s="194"/>
    </row>
    <row r="6" spans="8:14" s="2" customFormat="1" ht="15.75">
      <c r="H6" s="3" t="s">
        <v>43</v>
      </c>
      <c r="J6" s="3"/>
      <c r="N6" s="3"/>
    </row>
    <row r="7" spans="8:14" s="2" customFormat="1" ht="15.75">
      <c r="H7" s="3" t="s">
        <v>86</v>
      </c>
      <c r="J7" s="3"/>
      <c r="N7" s="3"/>
    </row>
    <row r="8" spans="8:14" s="2" customFormat="1" ht="15.75">
      <c r="H8" s="3" t="s">
        <v>159</v>
      </c>
      <c r="J8" s="3"/>
      <c r="N8" s="3"/>
    </row>
    <row r="9" spans="8:15" s="2" customFormat="1" ht="14.25" customHeight="1">
      <c r="H9" s="3" t="s">
        <v>158</v>
      </c>
      <c r="J9" s="3"/>
      <c r="O9" s="3"/>
    </row>
    <row r="10" spans="5:14" s="2" customFormat="1" ht="6" customHeight="1">
      <c r="E10" s="3"/>
      <c r="J10" s="3"/>
      <c r="N10" s="3"/>
    </row>
    <row r="11" spans="1:18" s="5" customFormat="1" ht="13.5" customHeight="1">
      <c r="A11" s="253" t="s">
        <v>44</v>
      </c>
      <c r="B11" s="253" t="s">
        <v>45</v>
      </c>
      <c r="C11" s="253" t="s">
        <v>66</v>
      </c>
      <c r="D11" s="249" t="s">
        <v>49</v>
      </c>
      <c r="E11" s="249"/>
      <c r="F11" s="250"/>
      <c r="G11" s="250"/>
      <c r="H11" s="250"/>
      <c r="I11" s="250"/>
      <c r="J11" s="251" t="s">
        <v>101</v>
      </c>
      <c r="K11" s="250"/>
      <c r="L11" s="250"/>
      <c r="M11" s="250"/>
      <c r="N11" s="251"/>
      <c r="O11" s="250"/>
      <c r="P11" s="250"/>
      <c r="Q11" s="258"/>
      <c r="R11" s="259" t="s">
        <v>67</v>
      </c>
    </row>
    <row r="12" spans="1:18" s="5" customFormat="1" ht="13.5" customHeight="1">
      <c r="A12" s="253"/>
      <c r="B12" s="253"/>
      <c r="C12" s="253"/>
      <c r="D12" s="253"/>
      <c r="E12" s="260" t="s">
        <v>102</v>
      </c>
      <c r="F12" s="261"/>
      <c r="G12" s="261"/>
      <c r="H12" s="261"/>
      <c r="I12" s="262"/>
      <c r="J12" s="260" t="s">
        <v>103</v>
      </c>
      <c r="K12" s="261"/>
      <c r="L12" s="261"/>
      <c r="M12" s="262"/>
      <c r="N12" s="260" t="s">
        <v>104</v>
      </c>
      <c r="O12" s="261"/>
      <c r="P12" s="261"/>
      <c r="Q12" s="262"/>
      <c r="R12" s="253"/>
    </row>
    <row r="13" spans="1:18" s="5" customFormat="1" ht="15.75" customHeight="1">
      <c r="A13" s="253"/>
      <c r="B13" s="253"/>
      <c r="C13" s="253"/>
      <c r="D13" s="253"/>
      <c r="E13" s="247" t="s">
        <v>0</v>
      </c>
      <c r="F13" s="252" t="s">
        <v>154</v>
      </c>
      <c r="G13" s="246"/>
      <c r="H13" s="32"/>
      <c r="I13" s="246" t="s">
        <v>85</v>
      </c>
      <c r="J13" s="247" t="s">
        <v>0</v>
      </c>
      <c r="K13" s="252" t="s">
        <v>154</v>
      </c>
      <c r="L13" s="246"/>
      <c r="M13" s="32"/>
      <c r="N13" s="247" t="s">
        <v>0</v>
      </c>
      <c r="O13" s="252" t="s">
        <v>154</v>
      </c>
      <c r="P13" s="246"/>
      <c r="Q13" s="32"/>
      <c r="R13" s="253"/>
    </row>
    <row r="14" spans="1:18" s="5" customFormat="1" ht="69.75" customHeight="1">
      <c r="A14" s="253"/>
      <c r="B14" s="253"/>
      <c r="C14" s="253"/>
      <c r="D14" s="253"/>
      <c r="E14" s="248"/>
      <c r="F14" s="9" t="s">
        <v>156</v>
      </c>
      <c r="G14" s="33" t="s">
        <v>157</v>
      </c>
      <c r="H14" s="34" t="s">
        <v>155</v>
      </c>
      <c r="I14" s="246"/>
      <c r="J14" s="248"/>
      <c r="K14" s="9" t="s">
        <v>156</v>
      </c>
      <c r="L14" s="33" t="s">
        <v>157</v>
      </c>
      <c r="M14" s="34" t="s">
        <v>155</v>
      </c>
      <c r="N14" s="248"/>
      <c r="O14" s="9" t="s">
        <v>156</v>
      </c>
      <c r="P14" s="33" t="s">
        <v>157</v>
      </c>
      <c r="Q14" s="34" t="s">
        <v>155</v>
      </c>
      <c r="R14" s="253"/>
    </row>
    <row r="15" spans="1:18" s="5" customFormat="1" ht="1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31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4">
        <v>17</v>
      </c>
      <c r="R15" s="4">
        <v>18</v>
      </c>
    </row>
    <row r="16" s="2" customFormat="1" ht="12" hidden="1">
      <c r="A16" s="17"/>
    </row>
    <row r="17" spans="1:18" ht="13.5" hidden="1" thickBot="1">
      <c r="A17" s="18">
        <v>1</v>
      </c>
      <c r="B17" s="19">
        <v>2</v>
      </c>
      <c r="C17" s="19">
        <v>3</v>
      </c>
      <c r="D17" s="19">
        <v>4</v>
      </c>
      <c r="E17" s="19">
        <v>5</v>
      </c>
      <c r="F17" s="19">
        <v>8</v>
      </c>
      <c r="G17" s="19"/>
      <c r="H17" s="19">
        <v>11</v>
      </c>
      <c r="I17" s="19">
        <v>12</v>
      </c>
      <c r="J17" s="19">
        <v>5</v>
      </c>
      <c r="K17" s="19">
        <v>8</v>
      </c>
      <c r="L17" s="19">
        <v>11</v>
      </c>
      <c r="M17" s="19">
        <v>12</v>
      </c>
      <c r="N17" s="19">
        <v>5</v>
      </c>
      <c r="O17" s="19">
        <v>8</v>
      </c>
      <c r="P17" s="19">
        <v>11</v>
      </c>
      <c r="Q17" s="19">
        <v>12</v>
      </c>
      <c r="R17" s="19">
        <v>13</v>
      </c>
    </row>
    <row r="18" spans="1:18" ht="12.75" hidden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s="6" customFormat="1" ht="53.25" customHeight="1">
      <c r="A19" s="12">
        <v>1</v>
      </c>
      <c r="B19" s="21" t="s">
        <v>87</v>
      </c>
      <c r="C19" s="254" t="s">
        <v>145</v>
      </c>
      <c r="D19" s="247" t="s">
        <v>146</v>
      </c>
      <c r="E19" s="43">
        <f aca="true" t="shared" si="0" ref="E19:E29">SUM(F19:I19)</f>
        <v>1482.7</v>
      </c>
      <c r="F19" s="13">
        <f>SUM(F20:F29)</f>
        <v>1250</v>
      </c>
      <c r="G19" s="15">
        <f>SUM(G20:G29)</f>
        <v>232.7</v>
      </c>
      <c r="H19" s="23">
        <f>SUM(H20:H29)</f>
        <v>0</v>
      </c>
      <c r="I19" s="23">
        <f>SUM(I20:I29)</f>
        <v>0</v>
      </c>
      <c r="J19" s="47">
        <f aca="true" t="shared" si="1" ref="J19:J29">SUM(K19:M19)</f>
        <v>1250</v>
      </c>
      <c r="K19" s="13">
        <f>SUM(K20:K29)</f>
        <v>1250</v>
      </c>
      <c r="L19" s="23">
        <f>SUM(L20:L29)</f>
        <v>0</v>
      </c>
      <c r="M19" s="23">
        <f>SUM(M20:M29)</f>
        <v>0</v>
      </c>
      <c r="N19" s="22">
        <f aca="true" t="shared" si="2" ref="N19:N29">SUM(O19:Q19)</f>
        <v>1561.4961600000001</v>
      </c>
      <c r="O19" s="23">
        <f>SUM(O20:O29)</f>
        <v>1561.4961600000001</v>
      </c>
      <c r="P19" s="23">
        <f>SUM(P20:P29)</f>
        <v>0</v>
      </c>
      <c r="Q19" s="23">
        <f>SUM(Q20:Q29)</f>
        <v>0</v>
      </c>
      <c r="R19" s="247" t="s">
        <v>89</v>
      </c>
    </row>
    <row r="20" spans="1:18" ht="15" customHeight="1">
      <c r="A20" s="24" t="s">
        <v>55</v>
      </c>
      <c r="B20" s="8" t="s">
        <v>88</v>
      </c>
      <c r="C20" s="255"/>
      <c r="D20" s="257"/>
      <c r="E20" s="41">
        <f t="shared" si="0"/>
        <v>625.19</v>
      </c>
      <c r="F20" s="40">
        <f>542.5-2.41</f>
        <v>540.09</v>
      </c>
      <c r="G20" s="40">
        <v>85.1</v>
      </c>
      <c r="H20" s="26"/>
      <c r="I20" s="27"/>
      <c r="J20" s="39">
        <f t="shared" si="1"/>
        <v>609.2</v>
      </c>
      <c r="K20" s="14">
        <v>609.2</v>
      </c>
      <c r="L20" s="26"/>
      <c r="M20" s="27"/>
      <c r="N20" s="25">
        <f t="shared" si="2"/>
        <v>623.4</v>
      </c>
      <c r="O20" s="11">
        <v>623.4</v>
      </c>
      <c r="P20" s="26"/>
      <c r="Q20" s="27"/>
      <c r="R20" s="257"/>
    </row>
    <row r="21" spans="1:18" ht="15" customHeight="1">
      <c r="A21" s="24" t="s">
        <v>56</v>
      </c>
      <c r="B21" s="8" t="s">
        <v>51</v>
      </c>
      <c r="C21" s="255"/>
      <c r="D21" s="257"/>
      <c r="E21" s="41">
        <f t="shared" si="0"/>
        <v>230.21</v>
      </c>
      <c r="F21" s="40">
        <f>196.9+2.41</f>
        <v>199.31</v>
      </c>
      <c r="G21" s="40">
        <v>30.9</v>
      </c>
      <c r="H21" s="26"/>
      <c r="I21" s="28"/>
      <c r="J21" s="39">
        <f t="shared" si="1"/>
        <v>134.03</v>
      </c>
      <c r="K21" s="14">
        <v>134.03</v>
      </c>
      <c r="L21" s="26"/>
      <c r="M21" s="28"/>
      <c r="N21" s="25">
        <f t="shared" si="2"/>
        <v>226.3</v>
      </c>
      <c r="O21" s="11">
        <v>226.3</v>
      </c>
      <c r="P21" s="26"/>
      <c r="Q21" s="28"/>
      <c r="R21" s="257"/>
    </row>
    <row r="22" spans="1:18" ht="43.5" customHeight="1">
      <c r="A22" s="7" t="s">
        <v>57</v>
      </c>
      <c r="B22" s="29" t="s">
        <v>90</v>
      </c>
      <c r="C22" s="255"/>
      <c r="D22" s="257"/>
      <c r="E22" s="41">
        <f t="shared" si="0"/>
        <v>94.86699999999999</v>
      </c>
      <c r="F22" s="16">
        <v>50.997</v>
      </c>
      <c r="G22" s="16">
        <v>43.87</v>
      </c>
      <c r="H22" s="11"/>
      <c r="I22" s="28"/>
      <c r="J22" s="39">
        <f t="shared" si="1"/>
        <v>12.32</v>
      </c>
      <c r="K22" s="14">
        <v>12.32</v>
      </c>
      <c r="L22" s="11"/>
      <c r="M22" s="28"/>
      <c r="N22" s="25">
        <f t="shared" si="2"/>
        <v>13.09616</v>
      </c>
      <c r="O22" s="11">
        <f>K22*106.3/100</f>
        <v>13.09616</v>
      </c>
      <c r="P22" s="11"/>
      <c r="Q22" s="28"/>
      <c r="R22" s="257"/>
    </row>
    <row r="23" spans="1:18" ht="15" customHeight="1">
      <c r="A23" s="7" t="s">
        <v>58</v>
      </c>
      <c r="B23" s="8" t="s">
        <v>91</v>
      </c>
      <c r="C23" s="255"/>
      <c r="D23" s="257"/>
      <c r="E23" s="41">
        <f t="shared" si="0"/>
        <v>4.112</v>
      </c>
      <c r="F23" s="16">
        <v>2.8</v>
      </c>
      <c r="G23" s="16">
        <f>1.312-0</f>
        <v>1.312</v>
      </c>
      <c r="H23" s="11"/>
      <c r="I23" s="28"/>
      <c r="J23" s="39">
        <f t="shared" si="1"/>
        <v>2.8</v>
      </c>
      <c r="K23" s="14">
        <v>2.8</v>
      </c>
      <c r="L23" s="11"/>
      <c r="M23" s="28"/>
      <c r="N23" s="25">
        <f t="shared" si="2"/>
        <v>3.2</v>
      </c>
      <c r="O23" s="11">
        <v>3.2</v>
      </c>
      <c r="P23" s="11"/>
      <c r="Q23" s="28"/>
      <c r="R23" s="257"/>
    </row>
    <row r="24" spans="1:18" ht="15" customHeight="1">
      <c r="A24" s="7" t="s">
        <v>59</v>
      </c>
      <c r="B24" s="8" t="s">
        <v>92</v>
      </c>
      <c r="C24" s="255"/>
      <c r="D24" s="257"/>
      <c r="E24" s="41">
        <f t="shared" si="0"/>
        <v>232.53799999999998</v>
      </c>
      <c r="F24" s="16">
        <v>201.73</v>
      </c>
      <c r="G24" s="16">
        <v>30.808</v>
      </c>
      <c r="H24" s="11"/>
      <c r="I24" s="28"/>
      <c r="J24" s="39">
        <f t="shared" si="1"/>
        <v>230</v>
      </c>
      <c r="K24" s="14">
        <v>230</v>
      </c>
      <c r="L24" s="11"/>
      <c r="M24" s="28"/>
      <c r="N24" s="25">
        <f t="shared" si="2"/>
        <v>263.5</v>
      </c>
      <c r="O24" s="11">
        <v>263.5</v>
      </c>
      <c r="P24" s="11"/>
      <c r="Q24" s="28"/>
      <c r="R24" s="257"/>
    </row>
    <row r="25" spans="1:18" ht="57" customHeight="1">
      <c r="A25" s="7" t="s">
        <v>60</v>
      </c>
      <c r="B25" s="29" t="s">
        <v>197</v>
      </c>
      <c r="C25" s="255"/>
      <c r="D25" s="257"/>
      <c r="E25" s="41">
        <f t="shared" si="0"/>
        <v>51.661</v>
      </c>
      <c r="F25" s="16">
        <v>25.58</v>
      </c>
      <c r="G25" s="16">
        <f>15.381+10.7</f>
        <v>26.081</v>
      </c>
      <c r="H25" s="11"/>
      <c r="I25" s="28"/>
      <c r="J25" s="39">
        <f t="shared" si="1"/>
        <v>13.3</v>
      </c>
      <c r="K25" s="14">
        <f>13.3</f>
        <v>13.3</v>
      </c>
      <c r="L25" s="11"/>
      <c r="M25" s="28"/>
      <c r="N25" s="25">
        <f t="shared" si="2"/>
        <v>117.8</v>
      </c>
      <c r="O25" s="11">
        <v>117.8</v>
      </c>
      <c r="P25" s="11"/>
      <c r="Q25" s="28"/>
      <c r="R25" s="257"/>
    </row>
    <row r="26" spans="1:18" ht="14.25" customHeight="1">
      <c r="A26" s="7" t="s">
        <v>61</v>
      </c>
      <c r="B26" s="8" t="s">
        <v>52</v>
      </c>
      <c r="C26" s="255"/>
      <c r="D26" s="257"/>
      <c r="E26" s="25">
        <f t="shared" si="0"/>
        <v>0</v>
      </c>
      <c r="F26" s="25">
        <f>5-5</f>
        <v>0</v>
      </c>
      <c r="G26" s="25"/>
      <c r="H26" s="11"/>
      <c r="I26" s="11"/>
      <c r="J26" s="25">
        <f t="shared" si="1"/>
        <v>0</v>
      </c>
      <c r="K26" s="11">
        <v>0</v>
      </c>
      <c r="L26" s="11"/>
      <c r="M26" s="28"/>
      <c r="N26" s="25">
        <f t="shared" si="2"/>
        <v>5.7</v>
      </c>
      <c r="O26" s="11">
        <v>5.7</v>
      </c>
      <c r="P26" s="11"/>
      <c r="Q26" s="28"/>
      <c r="R26" s="257"/>
    </row>
    <row r="27" spans="1:18" ht="30" customHeight="1">
      <c r="A27" s="7" t="s">
        <v>62</v>
      </c>
      <c r="B27" s="8" t="s">
        <v>93</v>
      </c>
      <c r="C27" s="255"/>
      <c r="D27" s="257"/>
      <c r="E27" s="41">
        <f t="shared" si="0"/>
        <v>22.72</v>
      </c>
      <c r="F27" s="41">
        <v>20.8</v>
      </c>
      <c r="G27" s="41">
        <v>1.92</v>
      </c>
      <c r="H27" s="11"/>
      <c r="I27" s="28"/>
      <c r="J27" s="39">
        <f t="shared" si="1"/>
        <v>22.05</v>
      </c>
      <c r="K27" s="14">
        <v>22.05</v>
      </c>
      <c r="L27" s="11"/>
      <c r="M27" s="28"/>
      <c r="N27" s="25">
        <f t="shared" si="2"/>
        <v>30.3</v>
      </c>
      <c r="O27" s="11">
        <v>30.3</v>
      </c>
      <c r="P27" s="11"/>
      <c r="Q27" s="28"/>
      <c r="R27" s="257"/>
    </row>
    <row r="28" spans="1:18" ht="74.25" customHeight="1">
      <c r="A28" s="7" t="s">
        <v>147</v>
      </c>
      <c r="B28" s="8" t="s">
        <v>148</v>
      </c>
      <c r="C28" s="255"/>
      <c r="D28" s="257"/>
      <c r="E28" s="41">
        <f t="shared" si="0"/>
        <v>221.40200000000002</v>
      </c>
      <c r="F28" s="16">
        <v>208.693</v>
      </c>
      <c r="G28" s="16">
        <v>12.709</v>
      </c>
      <c r="H28" s="11"/>
      <c r="I28" s="28"/>
      <c r="J28" s="39">
        <f t="shared" si="1"/>
        <v>226.3</v>
      </c>
      <c r="K28" s="14">
        <v>226.3</v>
      </c>
      <c r="L28" s="11"/>
      <c r="M28" s="28"/>
      <c r="N28" s="25">
        <f t="shared" si="2"/>
        <v>278.2</v>
      </c>
      <c r="O28" s="11">
        <v>278.2</v>
      </c>
      <c r="P28" s="11"/>
      <c r="Q28" s="28"/>
      <c r="R28" s="257"/>
    </row>
    <row r="29" spans="1:18" ht="17.25" customHeight="1" hidden="1">
      <c r="A29" s="7" t="s">
        <v>149</v>
      </c>
      <c r="B29" s="8" t="s">
        <v>150</v>
      </c>
      <c r="C29" s="256"/>
      <c r="D29" s="257"/>
      <c r="E29" s="25">
        <f t="shared" si="0"/>
        <v>0</v>
      </c>
      <c r="F29" s="11"/>
      <c r="G29" s="11"/>
      <c r="H29" s="11"/>
      <c r="I29" s="11"/>
      <c r="J29" s="25">
        <f t="shared" si="1"/>
        <v>0</v>
      </c>
      <c r="K29" s="14"/>
      <c r="L29" s="11"/>
      <c r="M29" s="28"/>
      <c r="N29" s="25">
        <f t="shared" si="2"/>
        <v>0</v>
      </c>
      <c r="O29" s="14"/>
      <c r="P29" s="11"/>
      <c r="Q29" s="11"/>
      <c r="R29" s="257"/>
    </row>
    <row r="30" spans="1:18" s="6" customFormat="1" ht="18" customHeight="1">
      <c r="A30" s="166"/>
      <c r="B30" s="167" t="s">
        <v>31</v>
      </c>
      <c r="C30" s="166"/>
      <c r="D30" s="166"/>
      <c r="E30" s="15">
        <f aca="true" t="shared" si="3" ref="E30:Q30">E19</f>
        <v>1482.7</v>
      </c>
      <c r="F30" s="15">
        <f t="shared" si="3"/>
        <v>1250</v>
      </c>
      <c r="G30" s="15">
        <f t="shared" si="3"/>
        <v>232.7</v>
      </c>
      <c r="H30" s="23">
        <f t="shared" si="3"/>
        <v>0</v>
      </c>
      <c r="I30" s="23">
        <f t="shared" si="3"/>
        <v>0</v>
      </c>
      <c r="J30" s="13">
        <f t="shared" si="3"/>
        <v>1250</v>
      </c>
      <c r="K30" s="13">
        <f t="shared" si="3"/>
        <v>1250</v>
      </c>
      <c r="L30" s="23">
        <f t="shared" si="3"/>
        <v>0</v>
      </c>
      <c r="M30" s="23">
        <f t="shared" si="3"/>
        <v>0</v>
      </c>
      <c r="N30" s="23">
        <f t="shared" si="3"/>
        <v>1561.4961600000001</v>
      </c>
      <c r="O30" s="23">
        <f t="shared" si="3"/>
        <v>1561.4961600000001</v>
      </c>
      <c r="P30" s="23">
        <f t="shared" si="3"/>
        <v>0</v>
      </c>
      <c r="Q30" s="23">
        <f t="shared" si="3"/>
        <v>0</v>
      </c>
      <c r="R30" s="4"/>
    </row>
    <row r="31" spans="1:18" ht="15">
      <c r="A31" s="35"/>
      <c r="B31" s="36"/>
      <c r="C31" s="35"/>
      <c r="D31" s="35"/>
      <c r="E31" s="37"/>
      <c r="F31" s="37"/>
      <c r="G31" s="42"/>
      <c r="H31" s="37"/>
      <c r="I31" s="38"/>
      <c r="J31" s="37"/>
      <c r="K31" s="37"/>
      <c r="L31" s="37"/>
      <c r="M31" s="38"/>
      <c r="N31" s="37"/>
      <c r="O31" s="37"/>
      <c r="P31" s="37"/>
      <c r="Q31" s="38"/>
      <c r="R31" s="10"/>
    </row>
    <row r="32" spans="1:18" ht="15">
      <c r="A32" s="35"/>
      <c r="B32" s="36"/>
      <c r="C32" s="35"/>
      <c r="D32" s="35"/>
      <c r="E32" s="37"/>
      <c r="F32" s="37"/>
      <c r="G32" s="37"/>
      <c r="H32" s="37"/>
      <c r="I32" s="38"/>
      <c r="J32" s="37"/>
      <c r="K32" s="37"/>
      <c r="L32" s="37"/>
      <c r="M32" s="38"/>
      <c r="N32" s="37"/>
      <c r="O32" s="37"/>
      <c r="P32" s="37"/>
      <c r="Q32" s="38"/>
      <c r="R32" s="10"/>
    </row>
    <row r="33" ht="12.75"/>
    <row r="34" spans="2:13" s="214" customFormat="1" ht="18.75">
      <c r="B34" s="214" t="s">
        <v>3</v>
      </c>
      <c r="M34" s="214" t="s">
        <v>71</v>
      </c>
    </row>
    <row r="35" ht="12.75"/>
    <row r="36" ht="12.75"/>
    <row r="37" ht="12.75">
      <c r="F37" s="30"/>
    </row>
    <row r="38" ht="12.75"/>
    <row r="39" ht="12.75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</sheetData>
  <sheetProtection/>
  <mergeCells count="21">
    <mergeCell ref="C19:C29"/>
    <mergeCell ref="D19:D29"/>
    <mergeCell ref="R19:R29"/>
    <mergeCell ref="F13:G13"/>
    <mergeCell ref="R11:R14"/>
    <mergeCell ref="E12:I12"/>
    <mergeCell ref="J12:M12"/>
    <mergeCell ref="N12:Q12"/>
    <mergeCell ref="O13:P13"/>
    <mergeCell ref="A11:A14"/>
    <mergeCell ref="B11:B14"/>
    <mergeCell ref="C11:C14"/>
    <mergeCell ref="D11:D14"/>
    <mergeCell ref="E13:E14"/>
    <mergeCell ref="K13:L13"/>
    <mergeCell ref="N11:Q11"/>
    <mergeCell ref="I13:I14"/>
    <mergeCell ref="J13:J14"/>
    <mergeCell ref="N13:N14"/>
    <mergeCell ref="E11:I11"/>
    <mergeCell ref="J11:M11"/>
  </mergeCells>
  <printOptions/>
  <pageMargins left="0.1968503937007874" right="0.11811023622047245" top="0.3937007874015748" bottom="0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1</cp:lastModifiedBy>
  <cp:lastPrinted>2016-02-12T13:45:45Z</cp:lastPrinted>
  <dcterms:created xsi:type="dcterms:W3CDTF">2012-03-14T13:02:16Z</dcterms:created>
  <dcterms:modified xsi:type="dcterms:W3CDTF">2016-02-15T11:17:15Z</dcterms:modified>
  <cp:category/>
  <cp:version/>
  <cp:contentType/>
  <cp:contentStatus/>
</cp:coreProperties>
</file>