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activeTab="0"/>
  </bookViews>
  <sheets>
    <sheet name="миський_звит" sheetId="1" r:id="rId1"/>
  </sheets>
  <definedNames>
    <definedName name="_xlnm.Print_Titles" localSheetId="0">'миський_звит'!$4:$6</definedName>
    <definedName name="_xlnm.Print_Area" localSheetId="0">'миський_звит'!$A$1:$K$131</definedName>
  </definedNames>
  <calcPr fullCalcOnLoad="1"/>
</workbook>
</file>

<file path=xl/sharedStrings.xml><?xml version="1.0" encoding="utf-8"?>
<sst xmlns="http://schemas.openxmlformats.org/spreadsheetml/2006/main" count="155" uniqueCount="134">
  <si>
    <t xml:space="preserve">ВИДАТКИ  </t>
  </si>
  <si>
    <t>міський</t>
  </si>
  <si>
    <t>(тис.грн.)</t>
  </si>
  <si>
    <t>2012 рік</t>
  </si>
  <si>
    <t>до плану 2011 року</t>
  </si>
  <si>
    <t>% виконання до річного плану</t>
  </si>
  <si>
    <t>План на рік з урахуванням змін</t>
  </si>
  <si>
    <t>Відхилення</t>
  </si>
  <si>
    <t>Відхи-лення</t>
  </si>
  <si>
    <t>%</t>
  </si>
  <si>
    <t>1</t>
  </si>
  <si>
    <t>Загальний фонд</t>
  </si>
  <si>
    <t>Органи місцевого самоврядування</t>
  </si>
  <si>
    <t>Освіта</t>
  </si>
  <si>
    <t>Охорона здоров'я</t>
  </si>
  <si>
    <t xml:space="preserve"> </t>
  </si>
  <si>
    <t>Соцзахист та забезпечення</t>
  </si>
  <si>
    <t xml:space="preserve">   Молодіжні програми</t>
  </si>
  <si>
    <t>90100+90802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</si>
  <si>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</si>
  <si>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</si>
  <si>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Фінансова підтримка громадських організацій інвалідів</t>
  </si>
  <si>
    <t>Витрати на поховання учасників бойових дій</t>
  </si>
  <si>
    <t>Пільги, що надаються населенню  на оплату ЖКП і природного газу</t>
  </si>
  <si>
    <t>Інші пільги ветеранам війни (за рахунок субвенції з ДБ)</t>
  </si>
  <si>
    <t>Інші пільги громадянам, які постраждали внаслідок Чорнобильської катастрофи...</t>
  </si>
  <si>
    <t>Інші пільги ветеранам військової служби, ветеранам органів внутрішніх справ...</t>
  </si>
  <si>
    <t>Житлово-комунальне господарство</t>
  </si>
  <si>
    <t xml:space="preserve">   Капітальний ремонт житлового фонду</t>
  </si>
  <si>
    <t xml:space="preserve">   Дотація житлово-комунальному господарству</t>
  </si>
  <si>
    <t xml:space="preserve">   Видатки на утримання об'єктів соціальної сфери та підприємств, що передаються до комунальної  власності</t>
  </si>
  <si>
    <t xml:space="preserve">   Теплові мережі</t>
  </si>
  <si>
    <t xml:space="preserve">   Водопровідно-каналізаційне господарство</t>
  </si>
  <si>
    <t xml:space="preserve">   Благоустрій</t>
  </si>
  <si>
    <t xml:space="preserve">   Видатки на впровадження засобів обліку витрат та регулювання споживання води, теплоенергії </t>
  </si>
  <si>
    <t xml:space="preserve">   Комбінати комунальних підприємств та інші підприємства</t>
  </si>
  <si>
    <t xml:space="preserve">   Підприємства і організації побутового обслуговування, що входять до комунальної власності</t>
  </si>
  <si>
    <t>Культура і мистецтво</t>
  </si>
  <si>
    <t>Засоби масової інформації</t>
  </si>
  <si>
    <t xml:space="preserve">   Телебачення i радiомовлення</t>
  </si>
  <si>
    <t xml:space="preserve">   Періодичні видання (газети, журнали)</t>
  </si>
  <si>
    <t xml:space="preserve">   телебачення</t>
  </si>
  <si>
    <t xml:space="preserve">   Інші засоби масової інформації </t>
  </si>
  <si>
    <t>Фізкультура і спорт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</si>
  <si>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</si>
  <si>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</si>
  <si>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</si>
  <si>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</si>
  <si>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</si>
  <si>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Компенсац. виплати за пільговий проїзд автотранспортом (дачі)</t>
  </si>
  <si>
    <t xml:space="preserve">   Інші заходи у сфері автомобільного транспорту</t>
  </si>
  <si>
    <t xml:space="preserve">   Інші заходи у сфері електротранспорту </t>
  </si>
  <si>
    <t xml:space="preserve">   Видатки на проведення робіт, пов"язаних із будівництвом, реконструкцією, ремонтом та утриманням автодоріг</t>
  </si>
  <si>
    <t>Інші послуги, пов'язані з економічною діяльністю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</si>
  <si>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</si>
  <si>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</si>
  <si>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</si>
  <si>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Проведення виборів місцевих рад</t>
  </si>
  <si>
    <t>Інші видатки</t>
  </si>
  <si>
    <t>Разом видатків</t>
  </si>
  <si>
    <t>Дотація вирівнюв. рай-м та селищному бюджетам, в т.ч.</t>
  </si>
  <si>
    <t>Дотація вирівнюв. районним та селищному бюджетам, в т.ч.</t>
  </si>
  <si>
    <t>районні у місті бюджети</t>
  </si>
  <si>
    <t>с.Нове</t>
  </si>
  <si>
    <t>Субвенція на виконання власних повноважень с.Новому</t>
  </si>
  <si>
    <t>Додаткова дотація з ДБ на оплату поаці працівникам бюджетних установ районним у місті бюджетам</t>
  </si>
  <si>
    <t>Всього видатків за функціональною класифікацією</t>
  </si>
  <si>
    <t>Трансферти районним у місті бюджетам за рахунок субвенцій з державного та осласного бюджету на: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</si>
  <si>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</si>
  <si>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</si>
  <si>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</si>
  <si>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</si>
  <si>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</si>
  <si>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 xml:space="preserve"> на збереження середньої заробітної плати на період працевлаштування посадових осіб місцевого самоврядування з числа депутатів відповідних рад</t>
  </si>
  <si>
    <t xml:space="preserve">Інші субвенції </t>
  </si>
  <si>
    <t xml:space="preserve">Разом видатків загального фонду </t>
  </si>
  <si>
    <t>Спеціальний фонд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</si>
  <si>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</si>
  <si>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в т. ч.: апарат управління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</si>
  <si>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</si>
  <si>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</si>
  <si>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</si>
  <si>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</si>
  <si>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 засоби масової інформації</t>
  </si>
  <si>
    <t xml:space="preserve">   фізкультура і спорт</t>
  </si>
  <si>
    <t xml:space="preserve">   житлово-комунальне господарство</t>
  </si>
  <si>
    <t xml:space="preserve">   капітальні вкладення</t>
  </si>
  <si>
    <t xml:space="preserve">    інвестиційні проекти (співфінансування)</t>
  </si>
  <si>
    <t xml:space="preserve">   збереження пам`яток історії та культури</t>
  </si>
  <si>
    <t xml:space="preserve">   розробка схем та проектних рішень масового застосування</t>
  </si>
  <si>
    <t xml:space="preserve">   дорожнє господарство</t>
  </si>
  <si>
    <t xml:space="preserve">   землеустрій</t>
  </si>
  <si>
    <t xml:space="preserve">   інші видатки</t>
  </si>
  <si>
    <t xml:space="preserve">   внески у статутні фонди комунальних підприємств</t>
  </si>
  <si>
    <t>Дорожнє господарство</t>
  </si>
  <si>
    <t>Цільові фонди</t>
  </si>
  <si>
    <t xml:space="preserve">   інша діяльність у сфері охорони навколишнього природного середовища</t>
  </si>
  <si>
    <t xml:space="preserve">   цільові фонди, утворені органами місцевого самоврядування</t>
  </si>
  <si>
    <t>Власні кошти бюджетних установ</t>
  </si>
  <si>
    <t xml:space="preserve">   інші (управління власності)</t>
  </si>
  <si>
    <t>Видатки за рахунок субвенцій з державного та обласного бюджету на:</t>
  </si>
  <si>
    <t>Соцзахист та забезпечення (інші пільги ветеранам війни )</t>
  </si>
  <si>
    <t xml:space="preserve">Благоустрій міста </t>
  </si>
  <si>
    <t>Будівництво, реконструкцію, ремонт та утримання доріг комунальної власності</t>
  </si>
  <si>
    <t>Інвестиційні проекти</t>
  </si>
  <si>
    <t>Інші видатки на фінансування пілотних проектів з реформування системи надання адмін. послуг</t>
  </si>
  <si>
    <t>Погашення заборгованосты минулих рокыв з рызницы в тарифах</t>
  </si>
  <si>
    <t>Будівництво, реконструкцію, ремонт та утримання доріг комунальної власності с.Новому</t>
  </si>
  <si>
    <t>Реалізацію проекту "Здорова молодь-здорове селище" Кіровському району (погашення кредиторської заборгованості)</t>
  </si>
  <si>
    <t>Фінансування ремонту приміщень управління праці та соцзахисту виконавчих органів районних у містах рад (Кіровський район-погашення заборгованості)</t>
  </si>
  <si>
    <t>Разом видатків по спеціальному фонду</t>
  </si>
  <si>
    <t>Всього видатків по загальному та спеціальному фондах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</si>
  <si>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</si>
  <si>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</si>
  <si>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</si>
  <si>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</si>
  <si>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</si>
  <si>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Дефіцит (-), профіцит (+)</t>
  </si>
  <si>
    <t>-30471,5</t>
  </si>
  <si>
    <t>-16389</t>
  </si>
  <si>
    <t>зміна залишків</t>
  </si>
  <si>
    <t>Залишок на початок року</t>
  </si>
  <si>
    <t>Залишок на кінець року</t>
  </si>
  <si>
    <t xml:space="preserve">- зміни залишків коштів </t>
  </si>
  <si>
    <t>фінансування за рахунок коштів ЄКР (позичка)</t>
  </si>
  <si>
    <t>-3874</t>
  </si>
  <si>
    <t xml:space="preserve">кошти передані до спеціального фонду </t>
  </si>
  <si>
    <t>159,3</t>
  </si>
  <si>
    <t>кошти передані з загального фонду</t>
  </si>
  <si>
    <t>План на січень - червень</t>
  </si>
  <si>
    <t>Факт за січень - червень</t>
  </si>
  <si>
    <t xml:space="preserve">Факт за січень - червень 2011 року </t>
  </si>
  <si>
    <t>до плану на січень - червень 2012 року</t>
  </si>
  <si>
    <t>до факту за січень - червень 2011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</si>
</sst>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sz val="11"/>
      <name val="Times New Roman"/>
      <family val="1"/>
    </font>
    <font>
      <i/>
      <sz val="11"/>
      <name val="Times New Roman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 Cy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1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164" fontId="3" fillId="25" borderId="1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25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164" fontId="10" fillId="0" borderId="19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center" wrapText="1"/>
    </xf>
    <xf numFmtId="0" fontId="13" fillId="0" borderId="17" xfId="0" applyFont="1" applyFill="1" applyBorder="1" applyAlignment="1">
      <alignment/>
    </xf>
    <xf numFmtId="0" fontId="11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0" fillId="7" borderId="0" xfId="0" applyNumberFormat="1" applyFont="1" applyFill="1" applyBorder="1" applyAlignment="1">
      <alignment horizontal="center" vertical="center" wrapText="1"/>
    </xf>
    <xf numFmtId="164" fontId="10" fillId="7" borderId="0" xfId="0" applyNumberFormat="1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10" fillId="7" borderId="0" xfId="0" applyFont="1" applyFill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right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vertical="center" wrapText="1"/>
    </xf>
    <xf numFmtId="0" fontId="13" fillId="0" borderId="17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8" fillId="25" borderId="17" xfId="0" applyNumberFormat="1" applyFont="1" applyFill="1" applyBorder="1" applyAlignment="1">
      <alignment horizontal="center" vertical="center" wrapText="1"/>
    </xf>
    <xf numFmtId="164" fontId="10" fillId="25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vertical="center" wrapText="1"/>
    </xf>
    <xf numFmtId="164" fontId="8" fillId="7" borderId="12" xfId="0" applyNumberFormat="1" applyFont="1" applyFill="1" applyBorder="1" applyAlignment="1">
      <alignment horizontal="center" vertical="center" wrapText="1"/>
    </xf>
    <xf numFmtId="164" fontId="15" fillId="7" borderId="12" xfId="0" applyNumberFormat="1" applyFont="1" applyFill="1" applyBorder="1" applyAlignment="1">
      <alignment horizontal="center" vertical="center" wrapText="1"/>
    </xf>
    <xf numFmtId="164" fontId="15" fillId="7" borderId="13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10" fillId="7" borderId="12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49" fontId="8" fillId="22" borderId="24" xfId="0" applyNumberFormat="1" applyFont="1" applyFill="1" applyBorder="1" applyAlignment="1">
      <alignment vertical="center" wrapText="1"/>
    </xf>
    <xf numFmtId="164" fontId="10" fillId="22" borderId="22" xfId="0" applyNumberFormat="1" applyFont="1" applyFill="1" applyBorder="1" applyAlignment="1">
      <alignment horizontal="center" vertical="center" wrapText="1"/>
    </xf>
    <xf numFmtId="164" fontId="10" fillId="22" borderId="2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9"/>
  <sheetViews>
    <sheetView showZeros="0" tabSelected="1" view="pageBreakPreview" zoomScale="85" zoomScaleNormal="75" zoomScaleSheetLayoutView="85" zoomScalePageLayoutView="0" workbookViewId="0" topLeftCell="A1">
      <pane ySplit="6" topLeftCell="BM114" activePane="bottomLeft" state="frozen"/>
      <selection pane="topLeft" activeCell="A1" sqref="A1"/>
      <selection pane="bottomLeft" activeCell="A2" sqref="A2:K2"/>
    </sheetView>
  </sheetViews>
  <sheetFormatPr defaultColWidth="9.125" defaultRowHeight="12.75"/>
  <cols>
    <col min="1" max="1" width="55.375" style="136" customWidth="1"/>
    <col min="2" max="2" width="10.625" style="95" customWidth="1"/>
    <col min="3" max="3" width="9.75390625" style="133" customWidth="1"/>
    <col min="4" max="4" width="10.875" style="134" customWidth="1"/>
    <col min="5" max="5" width="9.75390625" style="135" customWidth="1"/>
    <col min="6" max="6" width="11.00390625" style="1" hidden="1" customWidth="1"/>
    <col min="7" max="7" width="9.625" style="134" customWidth="1"/>
    <col min="8" max="8" width="8.25390625" style="134" customWidth="1"/>
    <col min="9" max="9" width="9.125" style="134" customWidth="1"/>
    <col min="10" max="10" width="9.875" style="1" customWidth="1"/>
    <col min="11" max="11" width="10.625" style="1" customWidth="1"/>
    <col min="12" max="12" width="19.625" style="1" customWidth="1"/>
    <col min="13" max="13" width="13.25390625" style="1" bestFit="1" customWidth="1"/>
    <col min="14" max="14" width="10.625" style="1" bestFit="1" customWidth="1"/>
    <col min="15" max="15" width="12.625" style="1" customWidth="1"/>
    <col min="16" max="64" width="9.125" style="1" customWidth="1"/>
    <col min="65" max="16384" width="9.125" style="2" customWidth="1"/>
  </cols>
  <sheetData>
    <row r="1" spans="1:11" ht="3.7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4.2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4.25" customHeight="1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165" t="s">
        <v>2</v>
      </c>
      <c r="K3" s="165"/>
    </row>
    <row r="4" spans="1:64" s="8" customFormat="1" ht="30" customHeight="1">
      <c r="A4" s="166"/>
      <c r="B4" s="169" t="s">
        <v>131</v>
      </c>
      <c r="C4" s="169" t="s">
        <v>3</v>
      </c>
      <c r="D4" s="169"/>
      <c r="E4" s="169"/>
      <c r="F4" s="5" t="s">
        <v>4</v>
      </c>
      <c r="G4" s="169" t="s">
        <v>132</v>
      </c>
      <c r="H4" s="169"/>
      <c r="I4" s="172" t="s">
        <v>5</v>
      </c>
      <c r="J4" s="169" t="s">
        <v>133</v>
      </c>
      <c r="K4" s="17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s="8" customFormat="1" ht="24.75" customHeight="1">
      <c r="A5" s="167"/>
      <c r="B5" s="161"/>
      <c r="C5" s="161" t="s">
        <v>6</v>
      </c>
      <c r="D5" s="161" t="s">
        <v>129</v>
      </c>
      <c r="E5" s="161" t="s">
        <v>130</v>
      </c>
      <c r="F5" s="170" t="s">
        <v>7</v>
      </c>
      <c r="G5" s="161" t="s">
        <v>8</v>
      </c>
      <c r="H5" s="161" t="s">
        <v>9</v>
      </c>
      <c r="I5" s="173"/>
      <c r="J5" s="161" t="s">
        <v>8</v>
      </c>
      <c r="K5" s="157" t="s">
        <v>9</v>
      </c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s="8" customFormat="1" ht="39.75" customHeight="1" thickBot="1">
      <c r="A6" s="168"/>
      <c r="B6" s="162"/>
      <c r="C6" s="162"/>
      <c r="D6" s="162"/>
      <c r="E6" s="162"/>
      <c r="F6" s="171"/>
      <c r="G6" s="162"/>
      <c r="H6" s="162"/>
      <c r="I6" s="174"/>
      <c r="J6" s="162"/>
      <c r="K6" s="158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11" s="7" customFormat="1" ht="16.5" customHeight="1" thickBot="1">
      <c r="A7" s="9" t="s">
        <v>10</v>
      </c>
      <c r="B7" s="10">
        <v>2</v>
      </c>
      <c r="C7" s="10">
        <v>3</v>
      </c>
      <c r="D7" s="10">
        <v>4</v>
      </c>
      <c r="E7" s="10">
        <v>5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1">
        <v>10</v>
      </c>
    </row>
    <row r="8" spans="1:11" s="7" customFormat="1" ht="15.75" customHeight="1">
      <c r="A8" s="12" t="s">
        <v>11</v>
      </c>
      <c r="B8" s="13"/>
      <c r="C8" s="14"/>
      <c r="D8" s="14"/>
      <c r="E8" s="14"/>
      <c r="F8" s="14"/>
      <c r="G8" s="14"/>
      <c r="H8" s="14"/>
      <c r="I8" s="14"/>
      <c r="J8" s="15"/>
      <c r="K8" s="16"/>
    </row>
    <row r="9" spans="1:64" s="21" customFormat="1" ht="15" customHeight="1">
      <c r="A9" s="17" t="s">
        <v>12</v>
      </c>
      <c r="B9" s="18">
        <v>8023.9</v>
      </c>
      <c r="C9" s="18">
        <v>20046.684</v>
      </c>
      <c r="D9" s="18">
        <v>10376.059</v>
      </c>
      <c r="E9" s="18">
        <v>8364.4</v>
      </c>
      <c r="F9" s="18">
        <f aca="true" t="shared" si="0" ref="F9:F39">E9-C9</f>
        <v>-11682.284000000001</v>
      </c>
      <c r="G9" s="18">
        <f aca="true" t="shared" si="1" ref="G9:G18">E9-D9</f>
        <v>-2011.6589999999997</v>
      </c>
      <c r="H9" s="18">
        <f aca="true" t="shared" si="2" ref="H9:H18">E9/D9*100</f>
        <v>80.61249458970887</v>
      </c>
      <c r="I9" s="18">
        <f aca="true" t="shared" si="3" ref="I9:I18">E9/C9*100</f>
        <v>41.72460642368583</v>
      </c>
      <c r="J9" s="18">
        <f aca="true" t="shared" si="4" ref="J9:J19">E9-B9</f>
        <v>340.5</v>
      </c>
      <c r="K9" s="19">
        <f>E9/B9*100</f>
        <v>104.24357232767107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21" customFormat="1" ht="15" customHeight="1">
      <c r="A10" s="17" t="s">
        <v>13</v>
      </c>
      <c r="B10" s="18">
        <v>122154</v>
      </c>
      <c r="C10" s="18">
        <v>243153.898</v>
      </c>
      <c r="D10" s="18">
        <v>160576.859</v>
      </c>
      <c r="E10" s="18">
        <v>153891.706</v>
      </c>
      <c r="F10" s="18">
        <f t="shared" si="0"/>
        <v>-89262.19199999998</v>
      </c>
      <c r="G10" s="18">
        <f t="shared" si="1"/>
        <v>-6685.152999999991</v>
      </c>
      <c r="H10" s="18">
        <f t="shared" si="2"/>
        <v>95.83678928481221</v>
      </c>
      <c r="I10" s="18">
        <f t="shared" si="3"/>
        <v>63.28983712200247</v>
      </c>
      <c r="J10" s="18">
        <f t="shared" si="4"/>
        <v>31737.706000000006</v>
      </c>
      <c r="K10" s="19">
        <f aca="true" t="shared" si="5" ref="K10:K16">E10/B10*100</f>
        <v>125.98171652176762</v>
      </c>
      <c r="L10" s="22">
        <f>E10+E11+E12+E32+E38</f>
        <v>243777.192</v>
      </c>
      <c r="M10" s="22"/>
      <c r="N10" s="2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21" customFormat="1" ht="16.5" customHeight="1">
      <c r="A11" s="17" t="s">
        <v>14</v>
      </c>
      <c r="B11" s="18">
        <v>66485.7</v>
      </c>
      <c r="C11" s="18">
        <v>150320.6</v>
      </c>
      <c r="D11" s="18">
        <v>80921.88</v>
      </c>
      <c r="E11" s="18">
        <v>73206.959</v>
      </c>
      <c r="F11" s="18">
        <f t="shared" si="0"/>
        <v>-77113.641</v>
      </c>
      <c r="G11" s="18">
        <f t="shared" si="1"/>
        <v>-7714.921000000002</v>
      </c>
      <c r="H11" s="18">
        <f t="shared" si="2"/>
        <v>90.46621136335439</v>
      </c>
      <c r="I11" s="18">
        <f t="shared" si="3"/>
        <v>48.70055002441448</v>
      </c>
      <c r="J11" s="18">
        <f t="shared" si="4"/>
        <v>6721.2590000000055</v>
      </c>
      <c r="K11" s="19">
        <f t="shared" si="5"/>
        <v>110.10933027703702</v>
      </c>
      <c r="L11" s="20" t="s">
        <v>15</v>
      </c>
      <c r="M11" s="22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21" customFormat="1" ht="18" customHeight="1">
      <c r="A12" s="23" t="s">
        <v>16</v>
      </c>
      <c r="B12" s="18">
        <f>B13+B14+B15+B16+B18+B19+B20+B21</f>
        <v>2107.9</v>
      </c>
      <c r="C12" s="18">
        <f>C13+C14+C15+C16+C18+C19+C20+C21</f>
        <v>8499.485</v>
      </c>
      <c r="D12" s="18">
        <f>D13+D14+D15+D16+D18+D19+D20+D21</f>
        <v>3645.9449999999993</v>
      </c>
      <c r="E12" s="18">
        <f>E13+E14+E15+E16+E18+E19+E20+E21</f>
        <v>2421.2089999999994</v>
      </c>
      <c r="F12" s="18">
        <f t="shared" si="0"/>
        <v>-6078.276000000002</v>
      </c>
      <c r="G12" s="18">
        <f t="shared" si="1"/>
        <v>-1224.7359999999999</v>
      </c>
      <c r="H12" s="18">
        <f t="shared" si="2"/>
        <v>66.40827000955855</v>
      </c>
      <c r="I12" s="18">
        <f t="shared" si="3"/>
        <v>28.486537713755588</v>
      </c>
      <c r="J12" s="18">
        <f t="shared" si="4"/>
        <v>313.3089999999993</v>
      </c>
      <c r="K12" s="19">
        <f t="shared" si="5"/>
        <v>114.86356088998527</v>
      </c>
      <c r="L12" s="24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13" ht="14.25" customHeight="1">
      <c r="A13" s="25" t="s">
        <v>17</v>
      </c>
      <c r="B13" s="26">
        <v>1437.7</v>
      </c>
      <c r="C13" s="26">
        <f>419+98.9+3538.485+120+90+1892.5+33+46+558.1</f>
        <v>6795.985000000001</v>
      </c>
      <c r="D13" s="26">
        <f>208.426+47.532+910.383+76.404+49.745+1113.07+24.6+28.83+333.1</f>
        <v>2792.0899999999992</v>
      </c>
      <c r="E13" s="26">
        <f>189.167+20.976+497.07+56.499+11.343+951.156+10.5+11.219</f>
        <v>1747.9299999999998</v>
      </c>
      <c r="F13" s="26">
        <f t="shared" si="0"/>
        <v>-5048.055</v>
      </c>
      <c r="G13" s="27">
        <f t="shared" si="1"/>
        <v>-1044.1599999999994</v>
      </c>
      <c r="H13" s="27">
        <f t="shared" si="2"/>
        <v>62.602924690823016</v>
      </c>
      <c r="I13" s="27">
        <f t="shared" si="3"/>
        <v>25.72003911132823</v>
      </c>
      <c r="J13" s="26">
        <f t="shared" si="4"/>
        <v>310.2299999999998</v>
      </c>
      <c r="K13" s="28">
        <f t="shared" si="5"/>
        <v>121.57821520484104</v>
      </c>
      <c r="L13" s="159" t="s">
        <v>18</v>
      </c>
      <c r="M13" s="159"/>
    </row>
    <row r="14" spans="1:13" ht="13.5" customHeight="1">
      <c r="A14" s="25" t="s">
        <v>19</v>
      </c>
      <c r="B14" s="26">
        <v>508.7</v>
      </c>
      <c r="C14" s="26">
        <v>1244.8</v>
      </c>
      <c r="D14" s="26">
        <v>632.085</v>
      </c>
      <c r="E14" s="26">
        <v>556.269</v>
      </c>
      <c r="F14" s="26">
        <f t="shared" si="0"/>
        <v>-688.531</v>
      </c>
      <c r="G14" s="27">
        <f t="shared" si="1"/>
        <v>-75.81600000000003</v>
      </c>
      <c r="H14" s="27">
        <f t="shared" si="2"/>
        <v>88.0054106647049</v>
      </c>
      <c r="I14" s="27">
        <f t="shared" si="3"/>
        <v>44.68741966580977</v>
      </c>
      <c r="J14" s="26">
        <f t="shared" si="4"/>
        <v>47.56900000000002</v>
      </c>
      <c r="K14" s="28">
        <f t="shared" si="5"/>
        <v>109.3510910163161</v>
      </c>
      <c r="L14" s="29">
        <v>90412</v>
      </c>
      <c r="M14" s="30"/>
    </row>
    <row r="15" spans="1:13" ht="14.25" customHeight="1">
      <c r="A15" s="31" t="s">
        <v>20</v>
      </c>
      <c r="B15" s="26">
        <v>15.9</v>
      </c>
      <c r="C15" s="26">
        <v>90</v>
      </c>
      <c r="D15" s="26">
        <v>37.42</v>
      </c>
      <c r="E15" s="26">
        <v>34.52</v>
      </c>
      <c r="F15" s="26">
        <f t="shared" si="0"/>
        <v>-55.48</v>
      </c>
      <c r="G15" s="27">
        <f t="shared" si="1"/>
        <v>-2.8999999999999986</v>
      </c>
      <c r="H15" s="27">
        <f t="shared" si="2"/>
        <v>92.2501336183859</v>
      </c>
      <c r="I15" s="27">
        <f t="shared" si="3"/>
        <v>38.35555555555556</v>
      </c>
      <c r="J15" s="26">
        <f t="shared" si="4"/>
        <v>18.620000000000005</v>
      </c>
      <c r="K15" s="28">
        <f t="shared" si="5"/>
        <v>217.1069182389937</v>
      </c>
      <c r="L15" s="29">
        <v>90416</v>
      </c>
      <c r="M15" s="29"/>
    </row>
    <row r="16" spans="1:13" ht="15" customHeight="1">
      <c r="A16" s="25" t="s">
        <v>21</v>
      </c>
      <c r="B16" s="26">
        <v>87.5</v>
      </c>
      <c r="C16" s="26">
        <v>180</v>
      </c>
      <c r="D16" s="26">
        <v>90</v>
      </c>
      <c r="E16" s="26">
        <v>82.49</v>
      </c>
      <c r="F16" s="26">
        <f t="shared" si="0"/>
        <v>-97.51</v>
      </c>
      <c r="G16" s="27">
        <f t="shared" si="1"/>
        <v>-7.510000000000005</v>
      </c>
      <c r="H16" s="27">
        <f t="shared" si="2"/>
        <v>91.65555555555555</v>
      </c>
      <c r="I16" s="27">
        <f t="shared" si="3"/>
        <v>45.827777777777776</v>
      </c>
      <c r="J16" s="26">
        <f t="shared" si="4"/>
        <v>-5.010000000000005</v>
      </c>
      <c r="K16" s="28">
        <f t="shared" si="5"/>
        <v>94.27428571428571</v>
      </c>
      <c r="L16" s="29">
        <v>91209</v>
      </c>
      <c r="M16" s="29"/>
    </row>
    <row r="17" spans="1:13" ht="15" customHeight="1" hidden="1">
      <c r="A17" s="25" t="s">
        <v>22</v>
      </c>
      <c r="B17" s="26"/>
      <c r="C17" s="26"/>
      <c r="D17" s="26"/>
      <c r="E17" s="26"/>
      <c r="F17" s="26">
        <f t="shared" si="0"/>
        <v>0</v>
      </c>
      <c r="G17" s="27">
        <f t="shared" si="1"/>
        <v>0</v>
      </c>
      <c r="H17" s="18" t="e">
        <f t="shared" si="2"/>
        <v>#DIV/0!</v>
      </c>
      <c r="I17" s="18" t="e">
        <f t="shared" si="3"/>
        <v>#DIV/0!</v>
      </c>
      <c r="J17" s="26">
        <f t="shared" si="4"/>
        <v>0</v>
      </c>
      <c r="K17" s="28"/>
      <c r="L17" s="29"/>
      <c r="M17" s="29"/>
    </row>
    <row r="18" spans="1:13" ht="30" customHeight="1">
      <c r="A18" s="25" t="s">
        <v>23</v>
      </c>
      <c r="B18" s="32">
        <v>58.1</v>
      </c>
      <c r="C18" s="26">
        <v>188.7</v>
      </c>
      <c r="D18" s="26">
        <v>94.35</v>
      </c>
      <c r="E18" s="26"/>
      <c r="F18" s="26">
        <f t="shared" si="0"/>
        <v>-188.7</v>
      </c>
      <c r="G18" s="27">
        <f t="shared" si="1"/>
        <v>-94.35</v>
      </c>
      <c r="H18" s="27">
        <f t="shared" si="2"/>
        <v>0</v>
      </c>
      <c r="I18" s="27">
        <f t="shared" si="3"/>
        <v>0</v>
      </c>
      <c r="J18" s="26">
        <f t="shared" si="4"/>
        <v>-58.1</v>
      </c>
      <c r="K18" s="28"/>
      <c r="L18" s="29">
        <v>91207</v>
      </c>
      <c r="M18" s="29"/>
    </row>
    <row r="19" spans="1:13" ht="13.5" customHeight="1" hidden="1">
      <c r="A19" s="25" t="s">
        <v>24</v>
      </c>
      <c r="B19" s="26"/>
      <c r="C19" s="26">
        <v>0</v>
      </c>
      <c r="D19" s="26"/>
      <c r="E19" s="26">
        <v>0</v>
      </c>
      <c r="F19" s="26">
        <f t="shared" si="0"/>
        <v>0</v>
      </c>
      <c r="G19" s="26"/>
      <c r="H19" s="18"/>
      <c r="I19" s="18"/>
      <c r="J19" s="26">
        <f t="shared" si="4"/>
        <v>0</v>
      </c>
      <c r="K19" s="28" t="e">
        <f>E19/B19*100</f>
        <v>#DIV/0!</v>
      </c>
      <c r="L19" s="29">
        <v>90203</v>
      </c>
      <c r="M19" s="29"/>
    </row>
    <row r="20" spans="1:11" ht="29.25" customHeight="1" hidden="1">
      <c r="A20" s="33" t="s">
        <v>25</v>
      </c>
      <c r="B20" s="26"/>
      <c r="C20" s="34"/>
      <c r="D20" s="34"/>
      <c r="E20" s="34"/>
      <c r="F20" s="35">
        <f t="shared" si="0"/>
        <v>0</v>
      </c>
      <c r="G20" s="36"/>
      <c r="H20" s="18" t="e">
        <f>E20/D20*100</f>
        <v>#DIV/0!</v>
      </c>
      <c r="I20" s="18" t="e">
        <f>E20/C20*100</f>
        <v>#DIV/0!</v>
      </c>
      <c r="J20" s="37"/>
      <c r="K20" s="38" t="e">
        <f>E20/B20*100</f>
        <v>#DIV/0!</v>
      </c>
    </row>
    <row r="21" spans="1:11" ht="29.25" customHeight="1" hidden="1">
      <c r="A21" s="33" t="s">
        <v>26</v>
      </c>
      <c r="B21" s="26"/>
      <c r="C21" s="34"/>
      <c r="D21" s="34"/>
      <c r="E21" s="34"/>
      <c r="F21" s="35">
        <f t="shared" si="0"/>
        <v>0</v>
      </c>
      <c r="G21" s="36"/>
      <c r="H21" s="18" t="e">
        <f>E21/D21*100</f>
        <v>#DIV/0!</v>
      </c>
      <c r="I21" s="18" t="e">
        <f>E21/C21*100</f>
        <v>#DIV/0!</v>
      </c>
      <c r="J21" s="37"/>
      <c r="K21" s="38" t="e">
        <f>E21/B21*100</f>
        <v>#DIV/0!</v>
      </c>
    </row>
    <row r="22" spans="1:64" s="21" customFormat="1" ht="17.25" customHeight="1">
      <c r="A22" s="17" t="s">
        <v>27</v>
      </c>
      <c r="B22" s="18">
        <f>B23+B24+B26+B27+B28+B29+B30+B31+B25</f>
        <v>8899.4</v>
      </c>
      <c r="C22" s="18">
        <f>C23+C24+C26+C27+C28+C29+C30+C31+C25</f>
        <v>21415.3</v>
      </c>
      <c r="D22" s="18">
        <f>D23+D24+D26+D27+D28+D29+D30+D31+D25</f>
        <v>11063.816</v>
      </c>
      <c r="E22" s="18">
        <f>E23+E24+E26+E27+E28+E29+E30+E31+E25</f>
        <v>8010.031000000001</v>
      </c>
      <c r="F22" s="18">
        <f t="shared" si="0"/>
        <v>-13405.268999999998</v>
      </c>
      <c r="G22" s="18">
        <f aca="true" t="shared" si="6" ref="G22:G71">E22-D22</f>
        <v>-3053.785</v>
      </c>
      <c r="H22" s="18">
        <f>E22/D22*100</f>
        <v>72.39844733498822</v>
      </c>
      <c r="I22" s="18">
        <f>E22/C22*100</f>
        <v>37.4033097831924</v>
      </c>
      <c r="J22" s="18">
        <f aca="true" t="shared" si="7" ref="J22:J40">E22-B22</f>
        <v>-889.3689999999988</v>
      </c>
      <c r="K22" s="19">
        <f>E22/B22*100</f>
        <v>90.0064161628874</v>
      </c>
      <c r="L22" s="24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12" ht="13.5" customHeight="1" hidden="1">
      <c r="A23" s="33" t="s">
        <v>28</v>
      </c>
      <c r="B23" s="26"/>
      <c r="C23" s="26"/>
      <c r="D23" s="26"/>
      <c r="E23" s="26"/>
      <c r="F23" s="26">
        <f t="shared" si="0"/>
        <v>0</v>
      </c>
      <c r="G23" s="18">
        <f t="shared" si="6"/>
        <v>0</v>
      </c>
      <c r="H23" s="27"/>
      <c r="I23" s="27"/>
      <c r="J23" s="27">
        <f t="shared" si="7"/>
        <v>0</v>
      </c>
      <c r="K23" s="39"/>
      <c r="L23" s="20">
        <v>100102</v>
      </c>
    </row>
    <row r="24" spans="1:17" ht="14.25" customHeight="1">
      <c r="A24" s="33" t="s">
        <v>29</v>
      </c>
      <c r="B24" s="26"/>
      <c r="C24" s="26">
        <v>500</v>
      </c>
      <c r="D24" s="26">
        <v>291.65</v>
      </c>
      <c r="E24" s="26"/>
      <c r="F24" s="26">
        <f t="shared" si="0"/>
        <v>-500</v>
      </c>
      <c r="G24" s="26">
        <f t="shared" si="6"/>
        <v>-291.65</v>
      </c>
      <c r="H24" s="27">
        <f>E24/D24*100</f>
        <v>0</v>
      </c>
      <c r="I24" s="27">
        <f>E24/C24*100</f>
        <v>0</v>
      </c>
      <c r="J24" s="27">
        <f t="shared" si="7"/>
        <v>0</v>
      </c>
      <c r="K24" s="39"/>
      <c r="L24" s="20">
        <v>100103</v>
      </c>
      <c r="O24" s="40"/>
      <c r="P24" s="40"/>
      <c r="Q24" s="41"/>
    </row>
    <row r="25" spans="1:12" ht="17.25" customHeight="1" hidden="1">
      <c r="A25" s="33" t="s">
        <v>30</v>
      </c>
      <c r="B25" s="26"/>
      <c r="C25" s="26"/>
      <c r="D25" s="26"/>
      <c r="E25" s="26"/>
      <c r="F25" s="18">
        <f t="shared" si="0"/>
        <v>0</v>
      </c>
      <c r="G25" s="26">
        <f t="shared" si="6"/>
        <v>0</v>
      </c>
      <c r="H25" s="18" t="e">
        <f>E25/D25*100</f>
        <v>#DIV/0!</v>
      </c>
      <c r="I25" s="18" t="e">
        <f>E25/C25*100</f>
        <v>#DIV/0!</v>
      </c>
      <c r="J25" s="26">
        <f t="shared" si="7"/>
        <v>0</v>
      </c>
      <c r="K25" s="19" t="e">
        <f aca="true" t="shared" si="8" ref="K25:K37">E25/B25*100</f>
        <v>#DIV/0!</v>
      </c>
      <c r="L25" s="20"/>
    </row>
    <row r="26" spans="1:12" ht="17.25" customHeight="1" hidden="1">
      <c r="A26" s="33" t="s">
        <v>31</v>
      </c>
      <c r="B26" s="26">
        <v>0</v>
      </c>
      <c r="C26" s="26"/>
      <c r="D26" s="26"/>
      <c r="E26" s="26"/>
      <c r="F26" s="18">
        <f t="shared" si="0"/>
        <v>0</v>
      </c>
      <c r="G26" s="26">
        <f t="shared" si="6"/>
        <v>0</v>
      </c>
      <c r="H26" s="18" t="e">
        <f>E26/D26*100</f>
        <v>#DIV/0!</v>
      </c>
      <c r="I26" s="18" t="e">
        <f>E26/C26*100</f>
        <v>#DIV/0!</v>
      </c>
      <c r="J26" s="26">
        <f t="shared" si="7"/>
        <v>0</v>
      </c>
      <c r="K26" s="19" t="e">
        <f t="shared" si="8"/>
        <v>#DIV/0!</v>
      </c>
      <c r="L26" s="20">
        <v>100201</v>
      </c>
    </row>
    <row r="27" spans="1:12" ht="14.25" customHeight="1" hidden="1">
      <c r="A27" s="33" t="s">
        <v>32</v>
      </c>
      <c r="B27" s="26"/>
      <c r="C27" s="26"/>
      <c r="D27" s="26"/>
      <c r="E27" s="26"/>
      <c r="F27" s="18">
        <f t="shared" si="0"/>
        <v>0</v>
      </c>
      <c r="G27" s="26">
        <f t="shared" si="6"/>
        <v>0</v>
      </c>
      <c r="H27" s="18"/>
      <c r="I27" s="18"/>
      <c r="J27" s="26">
        <f t="shared" si="7"/>
        <v>0</v>
      </c>
      <c r="K27" s="19" t="e">
        <f t="shared" si="8"/>
        <v>#DIV/0!</v>
      </c>
      <c r="L27" s="20">
        <v>100202</v>
      </c>
    </row>
    <row r="28" spans="1:12" ht="15.75" customHeight="1">
      <c r="A28" s="33" t="s">
        <v>33</v>
      </c>
      <c r="B28" s="26">
        <v>6556.4</v>
      </c>
      <c r="C28" s="26">
        <v>17482.6</v>
      </c>
      <c r="D28" s="26">
        <v>8772.966</v>
      </c>
      <c r="E28" s="26">
        <v>6468.131</v>
      </c>
      <c r="F28" s="26">
        <f t="shared" si="0"/>
        <v>-11014.468999999997</v>
      </c>
      <c r="G28" s="26">
        <f t="shared" si="6"/>
        <v>-2304.835</v>
      </c>
      <c r="H28" s="27">
        <f aca="true" t="shared" si="9" ref="H28:H46">E28/D28*100</f>
        <v>73.72798435557598</v>
      </c>
      <c r="I28" s="27">
        <f aca="true" t="shared" si="10" ref="I28:I63">E28/C28*100</f>
        <v>36.99753469163626</v>
      </c>
      <c r="J28" s="26">
        <f t="shared" si="7"/>
        <v>-88.26899999999932</v>
      </c>
      <c r="K28" s="28">
        <f t="shared" si="8"/>
        <v>98.65369715087549</v>
      </c>
      <c r="L28" s="20">
        <v>100203</v>
      </c>
    </row>
    <row r="29" spans="1:12" ht="17.25" customHeight="1" hidden="1">
      <c r="A29" s="33" t="s">
        <v>34</v>
      </c>
      <c r="B29" s="26"/>
      <c r="C29" s="26"/>
      <c r="D29" s="26"/>
      <c r="E29" s="26"/>
      <c r="F29" s="26">
        <f t="shared" si="0"/>
        <v>0</v>
      </c>
      <c r="G29" s="26">
        <f t="shared" si="6"/>
        <v>0</v>
      </c>
      <c r="H29" s="27" t="e">
        <f t="shared" si="9"/>
        <v>#DIV/0!</v>
      </c>
      <c r="I29" s="27" t="e">
        <f t="shared" si="10"/>
        <v>#DIV/0!</v>
      </c>
      <c r="J29" s="26">
        <f t="shared" si="7"/>
        <v>0</v>
      </c>
      <c r="K29" s="28" t="e">
        <f t="shared" si="8"/>
        <v>#DIV/0!</v>
      </c>
      <c r="L29" s="20"/>
    </row>
    <row r="30" spans="1:12" ht="15.75" customHeight="1">
      <c r="A30" s="33" t="s">
        <v>35</v>
      </c>
      <c r="B30" s="26">
        <v>2343</v>
      </c>
      <c r="C30" s="26">
        <v>3432.7</v>
      </c>
      <c r="D30" s="26">
        <v>1999.2</v>
      </c>
      <c r="E30" s="26">
        <v>1541.9</v>
      </c>
      <c r="F30" s="26">
        <f t="shared" si="0"/>
        <v>-1890.7999999999997</v>
      </c>
      <c r="G30" s="26">
        <f t="shared" si="6"/>
        <v>-457.29999999999995</v>
      </c>
      <c r="H30" s="27">
        <f t="shared" si="9"/>
        <v>77.12585034013605</v>
      </c>
      <c r="I30" s="27">
        <f t="shared" si="10"/>
        <v>44.91799458152475</v>
      </c>
      <c r="J30" s="26">
        <f t="shared" si="7"/>
        <v>-801.0999999999999</v>
      </c>
      <c r="K30" s="28">
        <f t="shared" si="8"/>
        <v>65.80879214682031</v>
      </c>
      <c r="L30" s="20">
        <v>100302</v>
      </c>
    </row>
    <row r="31" spans="1:12" ht="27.75" customHeight="1" hidden="1">
      <c r="A31" s="33" t="s">
        <v>36</v>
      </c>
      <c r="B31" s="26"/>
      <c r="C31" s="34"/>
      <c r="D31" s="34"/>
      <c r="E31" s="34"/>
      <c r="F31" s="35">
        <f t="shared" si="0"/>
        <v>0</v>
      </c>
      <c r="G31" s="36">
        <f t="shared" si="6"/>
        <v>0</v>
      </c>
      <c r="H31" s="18" t="e">
        <f t="shared" si="9"/>
        <v>#DIV/0!</v>
      </c>
      <c r="I31" s="18" t="e">
        <f t="shared" si="10"/>
        <v>#DIV/0!</v>
      </c>
      <c r="J31" s="35">
        <f t="shared" si="7"/>
        <v>0</v>
      </c>
      <c r="K31" s="42" t="e">
        <f t="shared" si="8"/>
        <v>#DIV/0!</v>
      </c>
      <c r="L31" s="20"/>
    </row>
    <row r="32" spans="1:64" s="21" customFormat="1" ht="15.75" customHeight="1">
      <c r="A32" s="17" t="s">
        <v>37</v>
      </c>
      <c r="B32" s="18">
        <v>9590.8</v>
      </c>
      <c r="C32" s="18">
        <v>23574.5</v>
      </c>
      <c r="D32" s="18">
        <v>13638.46</v>
      </c>
      <c r="E32" s="18">
        <v>11473.425</v>
      </c>
      <c r="F32" s="18">
        <f t="shared" si="0"/>
        <v>-12101.075</v>
      </c>
      <c r="G32" s="18">
        <f t="shared" si="6"/>
        <v>-2165.035</v>
      </c>
      <c r="H32" s="18">
        <f t="shared" si="9"/>
        <v>84.12551710383724</v>
      </c>
      <c r="I32" s="18">
        <f t="shared" si="10"/>
        <v>48.66879467220937</v>
      </c>
      <c r="J32" s="18">
        <f t="shared" si="7"/>
        <v>1882.625</v>
      </c>
      <c r="K32" s="19">
        <f t="shared" si="8"/>
        <v>119.62948867664846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s="21" customFormat="1" ht="16.5" customHeight="1">
      <c r="A33" s="17" t="s">
        <v>38</v>
      </c>
      <c r="B33" s="18">
        <f>B34+B35+B37</f>
        <v>238</v>
      </c>
      <c r="C33" s="18">
        <f>C35+C37+C36+C34</f>
        <v>666</v>
      </c>
      <c r="D33" s="18">
        <f>D35+D37+D36+D34</f>
        <v>387.276</v>
      </c>
      <c r="E33" s="18">
        <f>E35+E37+E36+E34</f>
        <v>267.762</v>
      </c>
      <c r="F33" s="18">
        <f t="shared" si="0"/>
        <v>-398.238</v>
      </c>
      <c r="G33" s="18">
        <f t="shared" si="6"/>
        <v>-119.51400000000001</v>
      </c>
      <c r="H33" s="18">
        <f t="shared" si="9"/>
        <v>69.13983825488799</v>
      </c>
      <c r="I33" s="18">
        <f t="shared" si="10"/>
        <v>40.204504504504506</v>
      </c>
      <c r="J33" s="18">
        <f t="shared" si="7"/>
        <v>29.762</v>
      </c>
      <c r="K33" s="19">
        <f t="shared" si="8"/>
        <v>112.50504201680673</v>
      </c>
      <c r="L33" s="43">
        <v>120000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s="21" customFormat="1" ht="13.5" customHeight="1">
      <c r="A34" s="44" t="s">
        <v>39</v>
      </c>
      <c r="B34" s="27">
        <v>68.5</v>
      </c>
      <c r="C34" s="27">
        <v>275</v>
      </c>
      <c r="D34" s="27">
        <v>180.997</v>
      </c>
      <c r="E34" s="27">
        <v>104.995</v>
      </c>
      <c r="F34" s="27">
        <f t="shared" si="0"/>
        <v>-170.005</v>
      </c>
      <c r="G34" s="27">
        <f t="shared" si="6"/>
        <v>-76.00200000000001</v>
      </c>
      <c r="H34" s="27">
        <f t="shared" si="9"/>
        <v>58.00924877207909</v>
      </c>
      <c r="I34" s="27">
        <f t="shared" si="10"/>
        <v>38.18</v>
      </c>
      <c r="J34" s="27">
        <f t="shared" si="7"/>
        <v>36.495000000000005</v>
      </c>
      <c r="K34" s="39">
        <f t="shared" si="8"/>
        <v>153.27737226277372</v>
      </c>
      <c r="L34" s="43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12" ht="15.75" customHeight="1">
      <c r="A35" s="33" t="s">
        <v>40</v>
      </c>
      <c r="B35" s="27">
        <v>160</v>
      </c>
      <c r="C35" s="27">
        <v>360</v>
      </c>
      <c r="D35" s="27">
        <v>190</v>
      </c>
      <c r="E35" s="27">
        <v>150</v>
      </c>
      <c r="F35" s="27">
        <f t="shared" si="0"/>
        <v>-210</v>
      </c>
      <c r="G35" s="27">
        <f t="shared" si="6"/>
        <v>-40</v>
      </c>
      <c r="H35" s="27">
        <f t="shared" si="9"/>
        <v>78.94736842105263</v>
      </c>
      <c r="I35" s="27">
        <f t="shared" si="10"/>
        <v>41.66666666666667</v>
      </c>
      <c r="J35" s="27">
        <f t="shared" si="7"/>
        <v>-10</v>
      </c>
      <c r="K35" s="39">
        <f t="shared" si="8"/>
        <v>93.75</v>
      </c>
      <c r="L35" s="45">
        <v>120201</v>
      </c>
    </row>
    <row r="36" spans="1:12" ht="15.75" customHeight="1" hidden="1">
      <c r="A36" s="33" t="s">
        <v>41</v>
      </c>
      <c r="B36" s="27">
        <v>17.373</v>
      </c>
      <c r="C36" s="27"/>
      <c r="D36" s="27"/>
      <c r="E36" s="27"/>
      <c r="F36" s="27">
        <f t="shared" si="0"/>
        <v>0</v>
      </c>
      <c r="G36" s="27">
        <f t="shared" si="6"/>
        <v>0</v>
      </c>
      <c r="H36" s="27" t="e">
        <f t="shared" si="9"/>
        <v>#DIV/0!</v>
      </c>
      <c r="I36" s="27" t="e">
        <f t="shared" si="10"/>
        <v>#DIV/0!</v>
      </c>
      <c r="J36" s="27">
        <f t="shared" si="7"/>
        <v>-17.373</v>
      </c>
      <c r="K36" s="39">
        <f t="shared" si="8"/>
        <v>0</v>
      </c>
      <c r="L36" s="45"/>
    </row>
    <row r="37" spans="1:12" ht="15.75" customHeight="1">
      <c r="A37" s="33" t="s">
        <v>42</v>
      </c>
      <c r="B37" s="27">
        <v>9.5</v>
      </c>
      <c r="C37" s="27">
        <v>31</v>
      </c>
      <c r="D37" s="27">
        <v>16.279</v>
      </c>
      <c r="E37" s="27">
        <v>12.767</v>
      </c>
      <c r="F37" s="27">
        <f t="shared" si="0"/>
        <v>-18.233</v>
      </c>
      <c r="G37" s="27">
        <f t="shared" si="6"/>
        <v>-3.5120000000000005</v>
      </c>
      <c r="H37" s="27">
        <f t="shared" si="9"/>
        <v>78.42619325511396</v>
      </c>
      <c r="I37" s="27">
        <f t="shared" si="10"/>
        <v>41.18387096774193</v>
      </c>
      <c r="J37" s="27">
        <f t="shared" si="7"/>
        <v>3.2669999999999995</v>
      </c>
      <c r="K37" s="39">
        <f t="shared" si="8"/>
        <v>134.38947368421051</v>
      </c>
      <c r="L37" s="45">
        <v>120400</v>
      </c>
    </row>
    <row r="38" spans="1:64" s="21" customFormat="1" ht="16.5" customHeight="1">
      <c r="A38" s="17" t="s">
        <v>43</v>
      </c>
      <c r="B38" s="18">
        <v>2557.5</v>
      </c>
      <c r="C38" s="18">
        <v>5881.1</v>
      </c>
      <c r="D38" s="18">
        <v>3349.515</v>
      </c>
      <c r="E38" s="18">
        <v>2783.893</v>
      </c>
      <c r="F38" s="18">
        <f t="shared" si="0"/>
        <v>-3097.2070000000003</v>
      </c>
      <c r="G38" s="18">
        <f t="shared" si="6"/>
        <v>-565.6219999999998</v>
      </c>
      <c r="H38" s="18">
        <f t="shared" si="9"/>
        <v>83.11331640550947</v>
      </c>
      <c r="I38" s="18">
        <f t="shared" si="10"/>
        <v>47.33626362415194</v>
      </c>
      <c r="J38" s="18">
        <f t="shared" si="7"/>
        <v>226.39300000000003</v>
      </c>
      <c r="K38" s="19">
        <f>E38/B38*100</f>
        <v>108.85212121212122</v>
      </c>
      <c r="L38" s="45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s="21" customFormat="1" ht="16.5" customHeight="1">
      <c r="A39" s="17" t="s">
        <v>44</v>
      </c>
      <c r="B39" s="18">
        <f>B40+B47+B48+B45</f>
        <v>8285</v>
      </c>
      <c r="C39" s="18">
        <f>C40+C45+C46+C47+C48</f>
        <v>19971.199999999997</v>
      </c>
      <c r="D39" s="18">
        <f>D40+D45+D46+D47+D48</f>
        <v>9517.677</v>
      </c>
      <c r="E39" s="18">
        <f>E40+E45+E46+E47+E48</f>
        <v>6582.291</v>
      </c>
      <c r="F39" s="18">
        <f t="shared" si="0"/>
        <v>-13388.908999999996</v>
      </c>
      <c r="G39" s="18">
        <f t="shared" si="6"/>
        <v>-2935.3859999999995</v>
      </c>
      <c r="H39" s="18">
        <f t="shared" si="9"/>
        <v>69.15858775203235</v>
      </c>
      <c r="I39" s="18">
        <f t="shared" si="10"/>
        <v>32.95891583880789</v>
      </c>
      <c r="J39" s="18">
        <f t="shared" si="7"/>
        <v>-1702.7089999999998</v>
      </c>
      <c r="K39" s="19">
        <f>E39/B39*100</f>
        <v>79.44829209414604</v>
      </c>
      <c r="L39" s="46"/>
      <c r="M39" s="20"/>
      <c r="N39" s="20"/>
      <c r="O39" s="22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15" ht="31.5" customHeight="1">
      <c r="A40" s="33" t="s">
        <v>45</v>
      </c>
      <c r="B40" s="18">
        <f>B42+B43+B44</f>
        <v>6029.3</v>
      </c>
      <c r="C40" s="18">
        <f>C42+C43+C44</f>
        <v>15474.3</v>
      </c>
      <c r="D40" s="18">
        <f>D42+D43+D44</f>
        <v>7491.398999999999</v>
      </c>
      <c r="E40" s="18">
        <f>E42+E43+E44</f>
        <v>5890.009</v>
      </c>
      <c r="F40" s="18">
        <f>F42+F43+F44</f>
        <v>-9584.291</v>
      </c>
      <c r="G40" s="18">
        <f t="shared" si="6"/>
        <v>-1601.3899999999994</v>
      </c>
      <c r="H40" s="18">
        <f t="shared" si="9"/>
        <v>78.62361889948727</v>
      </c>
      <c r="I40" s="18">
        <f t="shared" si="10"/>
        <v>38.06316925482898</v>
      </c>
      <c r="J40" s="18">
        <f t="shared" si="7"/>
        <v>-139.29100000000017</v>
      </c>
      <c r="K40" s="19">
        <f>E40/B40*100</f>
        <v>97.6897649810094</v>
      </c>
      <c r="O40" s="47"/>
    </row>
    <row r="41" spans="1:15" ht="17.25" customHeight="1" hidden="1">
      <c r="A41" s="33"/>
      <c r="B41" s="18"/>
      <c r="C41" s="36"/>
      <c r="D41" s="36"/>
      <c r="E41" s="36"/>
      <c r="F41" s="18"/>
      <c r="G41" s="18">
        <f t="shared" si="6"/>
        <v>0</v>
      </c>
      <c r="H41" s="18" t="e">
        <f t="shared" si="9"/>
        <v>#DIV/0!</v>
      </c>
      <c r="I41" s="18" t="e">
        <f t="shared" si="10"/>
        <v>#DIV/0!</v>
      </c>
      <c r="J41" s="18"/>
      <c r="K41" s="19"/>
      <c r="O41" s="47"/>
    </row>
    <row r="42" spans="1:64" s="51" customFormat="1" ht="13.5" customHeight="1">
      <c r="A42" s="48" t="s">
        <v>46</v>
      </c>
      <c r="B42" s="49">
        <v>3338.7</v>
      </c>
      <c r="C42" s="50">
        <f>8362.9-250</f>
        <v>8112.9</v>
      </c>
      <c r="D42" s="50">
        <v>3843.1</v>
      </c>
      <c r="E42" s="50">
        <f>2750.048-55.1</f>
        <v>2694.948</v>
      </c>
      <c r="F42" s="26">
        <f>E42-C42</f>
        <v>-5417.951999999999</v>
      </c>
      <c r="G42" s="26">
        <f t="shared" si="6"/>
        <v>-1148.152</v>
      </c>
      <c r="H42" s="49">
        <f t="shared" si="9"/>
        <v>70.12432671541204</v>
      </c>
      <c r="I42" s="49">
        <f t="shared" si="10"/>
        <v>33.21806012646526</v>
      </c>
      <c r="J42" s="50">
        <f aca="true" t="shared" si="11" ref="J42:J69">E42-B42</f>
        <v>-643.752</v>
      </c>
      <c r="K42" s="28">
        <f>E42/B42*100</f>
        <v>80.71848324198041</v>
      </c>
      <c r="L42" s="29">
        <v>170102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spans="1:64" s="51" customFormat="1" ht="13.5" customHeight="1">
      <c r="A43" s="48" t="s">
        <v>47</v>
      </c>
      <c r="B43" s="49">
        <v>2630</v>
      </c>
      <c r="C43" s="50">
        <v>7122.2</v>
      </c>
      <c r="D43" s="50">
        <v>3587.71</v>
      </c>
      <c r="E43" s="50">
        <v>3155.346</v>
      </c>
      <c r="F43" s="26">
        <f>E43-C43</f>
        <v>-3966.854</v>
      </c>
      <c r="G43" s="26">
        <f t="shared" si="6"/>
        <v>-432.36400000000003</v>
      </c>
      <c r="H43" s="49">
        <f t="shared" si="9"/>
        <v>87.948747251032</v>
      </c>
      <c r="I43" s="49">
        <f t="shared" si="10"/>
        <v>44.30296818398809</v>
      </c>
      <c r="J43" s="50">
        <f t="shared" si="11"/>
        <v>525.346</v>
      </c>
      <c r="K43" s="28">
        <f>E43/B43*100</f>
        <v>119.97513307984791</v>
      </c>
      <c r="L43" s="29">
        <v>170602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s="51" customFormat="1" ht="13.5" customHeight="1">
      <c r="A44" s="48" t="s">
        <v>48</v>
      </c>
      <c r="B44" s="49">
        <v>60.6</v>
      </c>
      <c r="C44" s="50">
        <v>239.2</v>
      </c>
      <c r="D44" s="50">
        <v>60.589</v>
      </c>
      <c r="E44" s="50">
        <v>39.715</v>
      </c>
      <c r="F44" s="26">
        <f>E44-C44</f>
        <v>-199.48499999999999</v>
      </c>
      <c r="G44" s="26">
        <f t="shared" si="6"/>
        <v>-20.873999999999995</v>
      </c>
      <c r="H44" s="49">
        <f t="shared" si="9"/>
        <v>65.548201818812</v>
      </c>
      <c r="I44" s="49">
        <f t="shared" si="10"/>
        <v>16.60326086956522</v>
      </c>
      <c r="J44" s="50">
        <f t="shared" si="11"/>
        <v>-20.884999999999998</v>
      </c>
      <c r="K44" s="28">
        <f>E44/B44*100</f>
        <v>65.53630363036304</v>
      </c>
      <c r="L44" s="29">
        <v>170302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</row>
    <row r="45" spans="1:64" s="54" customFormat="1" ht="27" customHeight="1">
      <c r="A45" s="52" t="s">
        <v>49</v>
      </c>
      <c r="B45" s="50">
        <v>54.7</v>
      </c>
      <c r="C45" s="50">
        <v>250</v>
      </c>
      <c r="D45" s="50">
        <v>125.1</v>
      </c>
      <c r="E45" s="50">
        <v>55.1</v>
      </c>
      <c r="F45" s="26"/>
      <c r="G45" s="26">
        <f t="shared" si="6"/>
        <v>-70</v>
      </c>
      <c r="H45" s="49">
        <f t="shared" si="9"/>
        <v>44.04476418864908</v>
      </c>
      <c r="I45" s="27">
        <f t="shared" si="10"/>
        <v>22.040000000000003</v>
      </c>
      <c r="J45" s="50">
        <f t="shared" si="11"/>
        <v>0.3999999999999986</v>
      </c>
      <c r="K45" s="28">
        <f>E45/B45*100</f>
        <v>100.73126142595979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64" s="51" customFormat="1" ht="14.25" customHeight="1">
      <c r="A46" s="55" t="s">
        <v>50</v>
      </c>
      <c r="B46" s="50"/>
      <c r="C46" s="26">
        <v>70</v>
      </c>
      <c r="D46" s="26">
        <v>70</v>
      </c>
      <c r="E46" s="26"/>
      <c r="F46" s="26"/>
      <c r="G46" s="26">
        <f t="shared" si="6"/>
        <v>-70</v>
      </c>
      <c r="H46" s="49">
        <f t="shared" si="9"/>
        <v>0</v>
      </c>
      <c r="I46" s="27"/>
      <c r="J46" s="50">
        <f t="shared" si="11"/>
        <v>0</v>
      </c>
      <c r="K46" s="2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s="57" customFormat="1" ht="17.25" customHeight="1">
      <c r="A47" s="55" t="s">
        <v>51</v>
      </c>
      <c r="B47" s="26">
        <v>975.5</v>
      </c>
      <c r="C47" s="26"/>
      <c r="D47" s="26"/>
      <c r="E47" s="26"/>
      <c r="F47" s="26">
        <f aca="true" t="shared" si="12" ref="F47:F54">E47-C47</f>
        <v>0</v>
      </c>
      <c r="G47" s="26">
        <f t="shared" si="6"/>
        <v>0</v>
      </c>
      <c r="H47" s="27"/>
      <c r="I47" s="27"/>
      <c r="J47" s="50">
        <f t="shared" si="11"/>
        <v>-975.5</v>
      </c>
      <c r="K47" s="28">
        <f>E47/B47*100</f>
        <v>0</v>
      </c>
      <c r="L47" s="56">
        <v>170603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64" s="57" customFormat="1" ht="30" customHeight="1">
      <c r="A48" s="55" t="s">
        <v>52</v>
      </c>
      <c r="B48" s="27">
        <v>1225.5</v>
      </c>
      <c r="C48" s="26">
        <v>4176.9</v>
      </c>
      <c r="D48" s="26">
        <v>1831.178</v>
      </c>
      <c r="E48" s="26">
        <v>637.182</v>
      </c>
      <c r="F48" s="26">
        <f t="shared" si="12"/>
        <v>-3539.718</v>
      </c>
      <c r="G48" s="26">
        <f t="shared" si="6"/>
        <v>-1193.996</v>
      </c>
      <c r="H48" s="27">
        <f aca="true" t="shared" si="13" ref="H48:H63">E48/D48*100</f>
        <v>34.79628960155703</v>
      </c>
      <c r="I48" s="27">
        <f t="shared" si="10"/>
        <v>15.254901960784315</v>
      </c>
      <c r="J48" s="26">
        <f t="shared" si="11"/>
        <v>-588.318</v>
      </c>
      <c r="K48" s="28">
        <f>E48/B48*100</f>
        <v>51.99363525091799</v>
      </c>
      <c r="L48" s="29">
        <v>170703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12" ht="17.25" customHeight="1">
      <c r="A49" s="17" t="s">
        <v>53</v>
      </c>
      <c r="B49" s="58">
        <v>49.6</v>
      </c>
      <c r="C49" s="58">
        <v>234</v>
      </c>
      <c r="D49" s="58">
        <v>91</v>
      </c>
      <c r="E49" s="58">
        <v>16.343</v>
      </c>
      <c r="F49" s="58">
        <f t="shared" si="12"/>
        <v>-217.657</v>
      </c>
      <c r="G49" s="58">
        <f t="shared" si="6"/>
        <v>-74.657</v>
      </c>
      <c r="H49" s="58">
        <f t="shared" si="13"/>
        <v>17.959340659340658</v>
      </c>
      <c r="I49" s="58">
        <f t="shared" si="10"/>
        <v>6.984188034188034</v>
      </c>
      <c r="J49" s="58">
        <f t="shared" si="11"/>
        <v>-33.257000000000005</v>
      </c>
      <c r="K49" s="59">
        <f>E49/B49*100</f>
        <v>32.949596774193544</v>
      </c>
      <c r="L49" s="1">
        <v>180000</v>
      </c>
    </row>
    <row r="50" spans="1:64" s="21" customFormat="1" ht="15.75" customHeight="1">
      <c r="A50" s="17" t="s">
        <v>54</v>
      </c>
      <c r="B50" s="18">
        <v>71.7</v>
      </c>
      <c r="C50" s="58">
        <v>251.4</v>
      </c>
      <c r="D50" s="58">
        <v>202.31</v>
      </c>
      <c r="E50" s="58">
        <v>158.086</v>
      </c>
      <c r="F50" s="58">
        <f t="shared" si="12"/>
        <v>-93.314</v>
      </c>
      <c r="G50" s="58">
        <f t="shared" si="6"/>
        <v>-44.22399999999999</v>
      </c>
      <c r="H50" s="58">
        <f t="shared" si="13"/>
        <v>78.1404774850477</v>
      </c>
      <c r="I50" s="58">
        <f t="shared" si="10"/>
        <v>62.88225934765315</v>
      </c>
      <c r="J50" s="58">
        <f t="shared" si="11"/>
        <v>86.38600000000001</v>
      </c>
      <c r="K50" s="59">
        <f>E50/B50*100</f>
        <v>220.4825662482566</v>
      </c>
      <c r="L50" s="20">
        <v>210105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s="21" customFormat="1" ht="15.75" customHeight="1">
      <c r="A51" s="17" t="s">
        <v>55</v>
      </c>
      <c r="B51" s="58">
        <f>B54+B52+B53</f>
        <v>431.4</v>
      </c>
      <c r="C51" s="58">
        <f>C54+C52+C53</f>
        <v>1085.116</v>
      </c>
      <c r="D51" s="58">
        <f>D54+D52+D53</f>
        <v>651.29</v>
      </c>
      <c r="E51" s="58">
        <f>E54+E52+E53</f>
        <v>437.729</v>
      </c>
      <c r="F51" s="58">
        <f t="shared" si="12"/>
        <v>-647.387</v>
      </c>
      <c r="G51" s="58">
        <f t="shared" si="6"/>
        <v>-213.56099999999998</v>
      </c>
      <c r="H51" s="58">
        <f t="shared" si="13"/>
        <v>67.20953799382764</v>
      </c>
      <c r="I51" s="58">
        <f t="shared" si="10"/>
        <v>40.33937385496113</v>
      </c>
      <c r="J51" s="58">
        <f t="shared" si="11"/>
        <v>6.329000000000008</v>
      </c>
      <c r="K51" s="59">
        <f>E51/B51*100</f>
        <v>101.46708391284191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s="21" customFormat="1" ht="15" customHeight="1">
      <c r="A52" s="33" t="s">
        <v>56</v>
      </c>
      <c r="B52" s="26">
        <v>0</v>
      </c>
      <c r="C52" s="26">
        <v>227.8</v>
      </c>
      <c r="D52" s="26">
        <v>58.9</v>
      </c>
      <c r="E52" s="26">
        <v>0</v>
      </c>
      <c r="F52" s="26">
        <f t="shared" si="12"/>
        <v>-227.8</v>
      </c>
      <c r="G52" s="26">
        <f t="shared" si="6"/>
        <v>-58.9</v>
      </c>
      <c r="H52" s="18">
        <f t="shared" si="13"/>
        <v>0</v>
      </c>
      <c r="I52" s="18">
        <f t="shared" si="10"/>
        <v>0</v>
      </c>
      <c r="J52" s="18">
        <f t="shared" si="11"/>
        <v>0</v>
      </c>
      <c r="K52" s="28"/>
      <c r="L52" s="20">
        <v>250102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64" s="21" customFormat="1" ht="15" customHeight="1" hidden="1">
      <c r="A53" s="33" t="s">
        <v>57</v>
      </c>
      <c r="B53" s="26"/>
      <c r="C53" s="34"/>
      <c r="D53" s="34"/>
      <c r="E53" s="34"/>
      <c r="F53" s="26">
        <f t="shared" si="12"/>
        <v>0</v>
      </c>
      <c r="G53" s="26">
        <f t="shared" si="6"/>
        <v>0</v>
      </c>
      <c r="H53" s="18" t="e">
        <f t="shared" si="13"/>
        <v>#DIV/0!</v>
      </c>
      <c r="I53" s="18" t="e">
        <f t="shared" si="10"/>
        <v>#DIV/0!</v>
      </c>
      <c r="J53" s="26">
        <f t="shared" si="11"/>
        <v>0</v>
      </c>
      <c r="K53" s="19" t="e">
        <f aca="true" t="shared" si="14" ref="K53:K63">E53/B53*100</f>
        <v>#DIV/0!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s="21" customFormat="1" ht="15" customHeight="1" thickBot="1">
      <c r="A54" s="139" t="s">
        <v>58</v>
      </c>
      <c r="B54" s="138">
        <v>431.4</v>
      </c>
      <c r="C54" s="138">
        <v>857.316</v>
      </c>
      <c r="D54" s="138">
        <v>592.39</v>
      </c>
      <c r="E54" s="138">
        <v>437.729</v>
      </c>
      <c r="F54" s="138">
        <f t="shared" si="12"/>
        <v>-419.58700000000005</v>
      </c>
      <c r="G54" s="138">
        <f t="shared" si="6"/>
        <v>-154.661</v>
      </c>
      <c r="H54" s="142">
        <f t="shared" si="13"/>
        <v>73.89203058795727</v>
      </c>
      <c r="I54" s="142">
        <f t="shared" si="10"/>
        <v>51.05806960327347</v>
      </c>
      <c r="J54" s="138">
        <f t="shared" si="11"/>
        <v>6.329000000000008</v>
      </c>
      <c r="K54" s="148">
        <f t="shared" si="14"/>
        <v>101.46708391284191</v>
      </c>
      <c r="L54" s="20">
        <v>250404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s="63" customFormat="1" ht="18.75" customHeight="1" thickBot="1">
      <c r="A55" s="144" t="s">
        <v>59</v>
      </c>
      <c r="B55" s="146">
        <f>B9+B10+B11+B12+B22+B32+B33+B38+B39+B49+B50+B51</f>
        <v>228894.89999999997</v>
      </c>
      <c r="C55" s="146">
        <f>C9+C10+C11+C12+C22+C32+C33+C38+C39+C49+C50+C51</f>
        <v>495099.283</v>
      </c>
      <c r="D55" s="146">
        <f>D9+D10+D11+D12+D22+D32+D33+D38+D39+D49+D50+D51</f>
        <v>294422.08700000006</v>
      </c>
      <c r="E55" s="146">
        <f>E9+E10+E11+E12+E22+E32+E33+E38+E39+E49+E50+E51</f>
        <v>267613.834</v>
      </c>
      <c r="F55" s="146">
        <f>F9+F10+F11+F12+F22+F32+F33+F38+F39+F49+F50+F51</f>
        <v>-227485.449</v>
      </c>
      <c r="G55" s="146">
        <f t="shared" si="6"/>
        <v>-26808.253000000084</v>
      </c>
      <c r="H55" s="149">
        <f t="shared" si="13"/>
        <v>90.89461892171151</v>
      </c>
      <c r="I55" s="149">
        <f t="shared" si="10"/>
        <v>54.05255939342574</v>
      </c>
      <c r="J55" s="146">
        <f t="shared" si="11"/>
        <v>38718.93400000001</v>
      </c>
      <c r="K55" s="147">
        <f t="shared" si="14"/>
        <v>116.9155948865615</v>
      </c>
      <c r="L55" s="60">
        <f>E55-E40</f>
        <v>261723.82499999998</v>
      </c>
      <c r="M55" s="61">
        <f>E55-E40</f>
        <v>261723.82499999998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12" ht="16.5" customHeight="1">
      <c r="A56" s="64" t="s">
        <v>60</v>
      </c>
      <c r="B56" s="65">
        <f>B59+B60</f>
        <v>1069.9</v>
      </c>
      <c r="C56" s="65">
        <f>C58+C59+C60+C61</f>
        <v>5493</v>
      </c>
      <c r="D56" s="65">
        <f aca="true" t="shared" si="15" ref="D56:K56">D58+D59+D60+D61</f>
        <v>2489.2</v>
      </c>
      <c r="E56" s="65">
        <f t="shared" si="15"/>
        <v>2417.5</v>
      </c>
      <c r="F56" s="65">
        <f t="shared" si="15"/>
        <v>0</v>
      </c>
      <c r="G56" s="65">
        <f t="shared" si="15"/>
        <v>-71.69999999999993</v>
      </c>
      <c r="H56" s="65">
        <f t="shared" si="15"/>
        <v>194.25647141807025</v>
      </c>
      <c r="I56" s="65">
        <f t="shared" si="15"/>
        <v>95.02433499903375</v>
      </c>
      <c r="J56" s="65">
        <f t="shared" si="15"/>
        <v>1347.6000000000001</v>
      </c>
      <c r="K56" s="66">
        <f t="shared" si="15"/>
        <v>163.4830358893901</v>
      </c>
      <c r="L56" s="1">
        <v>250311</v>
      </c>
    </row>
    <row r="57" spans="1:12" ht="18.75" customHeight="1" hidden="1">
      <c r="A57" s="33" t="s">
        <v>61</v>
      </c>
      <c r="B57" s="67">
        <v>410.7</v>
      </c>
      <c r="C57" s="27">
        <v>5093</v>
      </c>
      <c r="D57" s="27">
        <v>2033.7</v>
      </c>
      <c r="E57" s="27">
        <v>2033.7</v>
      </c>
      <c r="F57" s="27">
        <f>E57-C57</f>
        <v>-3059.3</v>
      </c>
      <c r="G57" s="27">
        <f t="shared" si="6"/>
        <v>0</v>
      </c>
      <c r="H57" s="27">
        <f t="shared" si="13"/>
        <v>100</v>
      </c>
      <c r="I57" s="27">
        <f t="shared" si="10"/>
        <v>39.93127822501473</v>
      </c>
      <c r="J57" s="27">
        <f t="shared" si="11"/>
        <v>1623</v>
      </c>
      <c r="K57" s="39">
        <f t="shared" si="14"/>
        <v>495.1789627465304</v>
      </c>
      <c r="L57" s="1">
        <v>250325</v>
      </c>
    </row>
    <row r="58" spans="1:11" ht="15.75" customHeight="1">
      <c r="A58" s="68" t="s">
        <v>62</v>
      </c>
      <c r="B58" s="69"/>
      <c r="C58" s="49">
        <v>3343.8</v>
      </c>
      <c r="D58" s="49">
        <v>1631.2</v>
      </c>
      <c r="E58" s="49">
        <f>770+813.9</f>
        <v>1583.9</v>
      </c>
      <c r="F58" s="49"/>
      <c r="G58" s="49">
        <f>E58-D58</f>
        <v>-47.299999999999955</v>
      </c>
      <c r="H58" s="49">
        <f t="shared" si="13"/>
        <v>97.10029426189308</v>
      </c>
      <c r="I58" s="49">
        <f t="shared" si="10"/>
        <v>47.368263652132306</v>
      </c>
      <c r="J58" s="49">
        <f>E58-B58</f>
        <v>1583.9</v>
      </c>
      <c r="K58" s="70"/>
    </row>
    <row r="59" spans="1:11" ht="15.75" customHeight="1">
      <c r="A59" s="68" t="s">
        <v>63</v>
      </c>
      <c r="B59" s="69">
        <v>509.9</v>
      </c>
      <c r="C59" s="49">
        <v>1749.2</v>
      </c>
      <c r="D59" s="49">
        <v>858</v>
      </c>
      <c r="E59" s="49">
        <v>833.6</v>
      </c>
      <c r="F59" s="49"/>
      <c r="G59" s="49">
        <f t="shared" si="6"/>
        <v>-24.399999999999977</v>
      </c>
      <c r="H59" s="49">
        <f t="shared" si="13"/>
        <v>97.15617715617716</v>
      </c>
      <c r="I59" s="49">
        <f t="shared" si="10"/>
        <v>47.65607134690144</v>
      </c>
      <c r="J59" s="49">
        <f t="shared" si="11"/>
        <v>323.70000000000005</v>
      </c>
      <c r="K59" s="70">
        <f t="shared" si="14"/>
        <v>163.4830358893901</v>
      </c>
    </row>
    <row r="60" spans="1:11" ht="18" customHeight="1">
      <c r="A60" s="33" t="s">
        <v>64</v>
      </c>
      <c r="B60" s="67">
        <v>560</v>
      </c>
      <c r="C60" s="26"/>
      <c r="D60" s="26"/>
      <c r="E60" s="26"/>
      <c r="F60" s="26">
        <f>E60-C60</f>
        <v>0</v>
      </c>
      <c r="G60" s="49">
        <f t="shared" si="6"/>
        <v>0</v>
      </c>
      <c r="H60" s="18"/>
      <c r="I60" s="18"/>
      <c r="J60" s="27">
        <f t="shared" si="11"/>
        <v>-560</v>
      </c>
      <c r="K60" s="59">
        <f t="shared" si="14"/>
        <v>0</v>
      </c>
    </row>
    <row r="61" spans="1:11" ht="30.75" customHeight="1" thickBot="1">
      <c r="A61" s="139" t="s">
        <v>65</v>
      </c>
      <c r="B61" s="137"/>
      <c r="C61" s="138">
        <v>400</v>
      </c>
      <c r="D61" s="138">
        <v>0</v>
      </c>
      <c r="E61" s="138"/>
      <c r="F61" s="138"/>
      <c r="G61" s="140">
        <f t="shared" si="6"/>
        <v>0</v>
      </c>
      <c r="H61" s="141"/>
      <c r="I61" s="141"/>
      <c r="J61" s="142">
        <f t="shared" si="11"/>
        <v>0</v>
      </c>
      <c r="K61" s="143"/>
    </row>
    <row r="62" spans="1:13" ht="20.25" customHeight="1" thickBot="1">
      <c r="A62" s="144" t="s">
        <v>66</v>
      </c>
      <c r="B62" s="145">
        <f>B55+B56</f>
        <v>229964.79999999996</v>
      </c>
      <c r="C62" s="145">
        <f>C55+C56</f>
        <v>500592.283</v>
      </c>
      <c r="D62" s="145">
        <f>D55+D56</f>
        <v>296911.28700000007</v>
      </c>
      <c r="E62" s="145">
        <f>E55+E56</f>
        <v>270031.334</v>
      </c>
      <c r="F62" s="146"/>
      <c r="G62" s="146">
        <f t="shared" si="6"/>
        <v>-26879.953000000096</v>
      </c>
      <c r="H62" s="146">
        <f t="shared" si="13"/>
        <v>90.94680661297996</v>
      </c>
      <c r="I62" s="146">
        <f t="shared" si="10"/>
        <v>53.94236850431032</v>
      </c>
      <c r="J62" s="146">
        <f t="shared" si="11"/>
        <v>40066.534000000014</v>
      </c>
      <c r="K62" s="147">
        <f t="shared" si="14"/>
        <v>117.42289863492152</v>
      </c>
      <c r="L62" s="160"/>
      <c r="M62" s="160"/>
    </row>
    <row r="63" spans="1:13" ht="30.75" customHeight="1" thickBot="1">
      <c r="A63" s="72" t="s">
        <v>67</v>
      </c>
      <c r="B63" s="73">
        <f>B64+B65+B66+B67+B68+B69</f>
        <v>89532</v>
      </c>
      <c r="C63" s="73">
        <f>C64+C65+C66+C67+C68+C69</f>
        <v>208981</v>
      </c>
      <c r="D63" s="73">
        <f>D64+D65+D66+D67+D68+D69</f>
        <v>105642.09000000001</v>
      </c>
      <c r="E63" s="73">
        <f>E64+E65+E66+E67+E68+E69</f>
        <v>105624.426</v>
      </c>
      <c r="F63" s="74"/>
      <c r="G63" s="74">
        <f t="shared" si="6"/>
        <v>-17.664000000004307</v>
      </c>
      <c r="H63" s="74">
        <f t="shared" si="13"/>
        <v>99.98327939176515</v>
      </c>
      <c r="I63" s="74">
        <f t="shared" si="10"/>
        <v>50.542597652418166</v>
      </c>
      <c r="J63" s="74">
        <f t="shared" si="11"/>
        <v>16092.426000000007</v>
      </c>
      <c r="K63" s="75">
        <f t="shared" si="14"/>
        <v>117.97393780994506</v>
      </c>
      <c r="L63" s="160"/>
      <c r="M63" s="160"/>
    </row>
    <row r="64" spans="1:13" ht="42" customHeight="1">
      <c r="A64" s="76" t="s">
        <v>68</v>
      </c>
      <c r="B64" s="77">
        <v>64288.1</v>
      </c>
      <c r="C64" s="32">
        <v>151011.5</v>
      </c>
      <c r="D64" s="32">
        <v>76365.583</v>
      </c>
      <c r="E64" s="32">
        <v>76365.583</v>
      </c>
      <c r="F64" s="32">
        <f aca="true" t="shared" si="16" ref="F64:F72">E64-C64</f>
        <v>-74645.917</v>
      </c>
      <c r="G64" s="78">
        <f t="shared" si="6"/>
        <v>0</v>
      </c>
      <c r="H64" s="78">
        <f>E64/D64*100</f>
        <v>100</v>
      </c>
      <c r="I64" s="78">
        <f>E64/C64*100</f>
        <v>50.569382464249415</v>
      </c>
      <c r="J64" s="32">
        <f t="shared" si="11"/>
        <v>12077.483</v>
      </c>
      <c r="K64" s="79">
        <f>E64/B64*100</f>
        <v>118.78649858994122</v>
      </c>
      <c r="L64" s="160">
        <v>250326</v>
      </c>
      <c r="M64" s="160"/>
    </row>
    <row r="65" spans="1:13" ht="42" customHeight="1">
      <c r="A65" s="80" t="s">
        <v>69</v>
      </c>
      <c r="B65" s="81">
        <v>23323.1</v>
      </c>
      <c r="C65" s="26">
        <v>54196.9</v>
      </c>
      <c r="D65" s="26">
        <v>27000.721</v>
      </c>
      <c r="E65" s="26">
        <v>26985.168</v>
      </c>
      <c r="F65" s="26">
        <f t="shared" si="16"/>
        <v>-27211.732</v>
      </c>
      <c r="G65" s="26">
        <f t="shared" si="6"/>
        <v>-15.552999999999884</v>
      </c>
      <c r="H65" s="27">
        <f>E65/D65*100</f>
        <v>99.94239783448747</v>
      </c>
      <c r="I65" s="27">
        <f>E65/C65*100</f>
        <v>49.790980664945785</v>
      </c>
      <c r="J65" s="26">
        <f t="shared" si="11"/>
        <v>3662.068000000003</v>
      </c>
      <c r="K65" s="28">
        <f>E65/B65*100</f>
        <v>115.7014633560719</v>
      </c>
      <c r="L65" s="160">
        <v>250328</v>
      </c>
      <c r="M65" s="160"/>
    </row>
    <row r="66" spans="1:13" ht="47.25" customHeight="1">
      <c r="A66" s="80" t="s">
        <v>70</v>
      </c>
      <c r="B66" s="81">
        <v>807.6</v>
      </c>
      <c r="C66" s="26">
        <v>1633.5</v>
      </c>
      <c r="D66" s="26">
        <v>1169.316</v>
      </c>
      <c r="E66" s="26">
        <v>1169.316</v>
      </c>
      <c r="F66" s="26">
        <f t="shared" si="16"/>
        <v>-464.18399999999997</v>
      </c>
      <c r="G66" s="26">
        <f t="shared" si="6"/>
        <v>0</v>
      </c>
      <c r="H66" s="27">
        <f>E66/D66*100</f>
        <v>100</v>
      </c>
      <c r="I66" s="27">
        <f>E66/C66*100</f>
        <v>71.58347107438017</v>
      </c>
      <c r="J66" s="26">
        <f t="shared" si="11"/>
        <v>361.716</v>
      </c>
      <c r="K66" s="28">
        <f>E66/B66*100</f>
        <v>144.7890044576523</v>
      </c>
      <c r="L66" s="82">
        <v>250342</v>
      </c>
      <c r="M66" s="7">
        <v>250329</v>
      </c>
    </row>
    <row r="67" spans="1:13" ht="30" customHeight="1">
      <c r="A67" s="80" t="s">
        <v>71</v>
      </c>
      <c r="B67" s="81">
        <v>165.7</v>
      </c>
      <c r="C67" s="26">
        <v>247.5</v>
      </c>
      <c r="D67" s="26">
        <v>180.719</v>
      </c>
      <c r="E67" s="26">
        <v>180.719</v>
      </c>
      <c r="F67" s="26">
        <f t="shared" si="16"/>
        <v>-66.781</v>
      </c>
      <c r="G67" s="26">
        <f t="shared" si="6"/>
        <v>0</v>
      </c>
      <c r="H67" s="27">
        <f>E67/D67*100</f>
        <v>100</v>
      </c>
      <c r="I67" s="27">
        <f>E67/C67*100</f>
        <v>73.01777777777777</v>
      </c>
      <c r="J67" s="26">
        <f t="shared" si="11"/>
        <v>15.019000000000005</v>
      </c>
      <c r="K67" s="28">
        <f>E67/B67*100</f>
        <v>109.06397103198553</v>
      </c>
      <c r="L67" s="160">
        <v>250330</v>
      </c>
      <c r="M67" s="160"/>
    </row>
    <row r="68" spans="1:64" s="21" customFormat="1" ht="42.75" customHeight="1">
      <c r="A68" s="33" t="s">
        <v>72</v>
      </c>
      <c r="B68" s="26">
        <v>757.2</v>
      </c>
      <c r="C68" s="26">
        <v>1891.6</v>
      </c>
      <c r="D68" s="26">
        <v>925.751</v>
      </c>
      <c r="E68" s="26">
        <v>923.64</v>
      </c>
      <c r="F68" s="26">
        <f t="shared" si="16"/>
        <v>-967.9599999999999</v>
      </c>
      <c r="G68" s="26">
        <f t="shared" si="6"/>
        <v>-2.11099999999999</v>
      </c>
      <c r="H68" s="27">
        <f>E68/D68*100</f>
        <v>99.77196892036844</v>
      </c>
      <c r="I68" s="27">
        <f>E68/C68*100</f>
        <v>48.82850496933813</v>
      </c>
      <c r="J68" s="26">
        <f t="shared" si="11"/>
        <v>166.43999999999994</v>
      </c>
      <c r="K68" s="28">
        <f>E68/B68*100</f>
        <v>121.9809825673534</v>
      </c>
      <c r="L68" s="83"/>
      <c r="M68" s="84">
        <v>250376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s="21" customFormat="1" ht="41.25" customHeight="1">
      <c r="A69" s="85" t="s">
        <v>73</v>
      </c>
      <c r="B69" s="26">
        <v>190.3</v>
      </c>
      <c r="C69" s="26"/>
      <c r="D69" s="26"/>
      <c r="E69" s="26"/>
      <c r="F69" s="26">
        <f t="shared" si="16"/>
        <v>0</v>
      </c>
      <c r="G69" s="26">
        <f t="shared" si="6"/>
        <v>0</v>
      </c>
      <c r="H69" s="27"/>
      <c r="I69" s="27"/>
      <c r="J69" s="26">
        <f t="shared" si="11"/>
        <v>-190.3</v>
      </c>
      <c r="K69" s="28"/>
      <c r="L69" s="83">
        <v>250382</v>
      </c>
      <c r="M69" s="83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13" ht="19.5" customHeight="1">
      <c r="A70" s="86" t="s">
        <v>74</v>
      </c>
      <c r="B70" s="18"/>
      <c r="C70" s="18">
        <v>40</v>
      </c>
      <c r="D70" s="18">
        <v>40</v>
      </c>
      <c r="E70" s="18">
        <v>40</v>
      </c>
      <c r="F70" s="26">
        <f t="shared" si="16"/>
        <v>0</v>
      </c>
      <c r="G70" s="26">
        <f t="shared" si="6"/>
        <v>0</v>
      </c>
      <c r="H70" s="18"/>
      <c r="I70" s="18"/>
      <c r="J70" s="18">
        <f>E70-B70</f>
        <v>40</v>
      </c>
      <c r="K70" s="28"/>
      <c r="M70" s="1">
        <f>155962.197-155806.2</f>
        <v>155.99699999997392</v>
      </c>
    </row>
    <row r="71" spans="1:12" ht="21.75" customHeight="1" thickBot="1">
      <c r="A71" s="152" t="s">
        <v>75</v>
      </c>
      <c r="B71" s="153">
        <f>B55+B56+B63</f>
        <v>319496.79999999993</v>
      </c>
      <c r="C71" s="153">
        <f>C55+C56+C63+C70</f>
        <v>709613.283</v>
      </c>
      <c r="D71" s="153">
        <f>D55+D56+D63+D70</f>
        <v>402593.3770000001</v>
      </c>
      <c r="E71" s="153">
        <f>E55+E56+E63+E70</f>
        <v>375695.76</v>
      </c>
      <c r="F71" s="153">
        <f>F55+F56+F63+F70</f>
        <v>-227485.449</v>
      </c>
      <c r="G71" s="153">
        <f t="shared" si="6"/>
        <v>-26897.617000000086</v>
      </c>
      <c r="H71" s="153">
        <f>E71/D71*100</f>
        <v>93.31891219859783</v>
      </c>
      <c r="I71" s="153">
        <f>E71/C71*100</f>
        <v>52.943732734495605</v>
      </c>
      <c r="J71" s="153">
        <f>E71-B71</f>
        <v>56198.96000000008</v>
      </c>
      <c r="K71" s="154">
        <f>E71/B71*100</f>
        <v>117.58983501556199</v>
      </c>
      <c r="L71" s="1">
        <v>150000</v>
      </c>
    </row>
    <row r="72" spans="1:11" ht="18" customHeight="1">
      <c r="A72" s="12" t="s">
        <v>76</v>
      </c>
      <c r="B72" s="32"/>
      <c r="C72" s="32"/>
      <c r="D72" s="32"/>
      <c r="E72" s="32"/>
      <c r="F72" s="150">
        <f t="shared" si="16"/>
        <v>0</v>
      </c>
      <c r="G72" s="150"/>
      <c r="H72" s="150"/>
      <c r="I72" s="150"/>
      <c r="J72" s="150"/>
      <c r="K72" s="151"/>
    </row>
    <row r="73" spans="1:11" ht="17.25" customHeight="1">
      <c r="A73" s="87" t="s">
        <v>77</v>
      </c>
      <c r="B73" s="18">
        <f>B74+B75+B76+B77+B78+B79+B80+B81+B82+B84+B86+B87+B88+B89+B83</f>
        <v>7982.599999999999</v>
      </c>
      <c r="C73" s="18">
        <f>C74+C75+C76+C77+C78+C79+C80+C81+C82+C83+C84+C85+C86+C87+C88+C89</f>
        <v>36155.7</v>
      </c>
      <c r="D73" s="18">
        <f>D74+D75+D76+D77+D78+D79+D80+D81+D82+D83+D84+D85+D86+D87+D88+D89</f>
        <v>18459.5</v>
      </c>
      <c r="E73" s="18">
        <f>E74+E75+E76+E77+E78+E79+E80+E81+E82+E83+E84+E85+E86+E87+E88+E89</f>
        <v>12733.699999999999</v>
      </c>
      <c r="F73" s="18">
        <f>F74+F75+F76+F77+F78+F79+F80+F81+F82+F84+F86+F87+F88+F89+F83</f>
        <v>-22537.600000000002</v>
      </c>
      <c r="G73" s="18">
        <f aca="true" t="shared" si="17" ref="G73:G110">E73-D73</f>
        <v>-5725.800000000001</v>
      </c>
      <c r="H73" s="18">
        <f aca="true" t="shared" si="18" ref="H73:H93">E73/D73*100</f>
        <v>68.98182507651886</v>
      </c>
      <c r="I73" s="18">
        <f aca="true" t="shared" si="19" ref="I73:I78">E73/C73*100</f>
        <v>35.21906642659387</v>
      </c>
      <c r="J73" s="18">
        <f>J74+J75+J76+J77+J78+J80+J81+J82+J84+J85+J86+J87+J88+J89</f>
        <v>4279.6</v>
      </c>
      <c r="K73" s="19">
        <f>E73/B73*100</f>
        <v>159.51820208954476</v>
      </c>
    </row>
    <row r="74" spans="1:14" ht="17.25" customHeight="1">
      <c r="A74" s="33" t="s">
        <v>78</v>
      </c>
      <c r="B74" s="26"/>
      <c r="C74" s="26">
        <v>407.2</v>
      </c>
      <c r="D74" s="26">
        <v>407.2</v>
      </c>
      <c r="E74" s="26">
        <v>281.8</v>
      </c>
      <c r="F74" s="26"/>
      <c r="G74" s="26">
        <f t="shared" si="17"/>
        <v>-125.39999999999998</v>
      </c>
      <c r="H74" s="18">
        <f t="shared" si="18"/>
        <v>69.20432220039294</v>
      </c>
      <c r="I74" s="18">
        <f t="shared" si="19"/>
        <v>69.20432220039294</v>
      </c>
      <c r="J74" s="26"/>
      <c r="K74" s="19"/>
      <c r="N74" s="47"/>
    </row>
    <row r="75" spans="1:11" ht="17.25" customHeight="1">
      <c r="A75" s="25" t="s">
        <v>79</v>
      </c>
      <c r="B75" s="26">
        <v>2183.4</v>
      </c>
      <c r="C75" s="26">
        <v>4836.9</v>
      </c>
      <c r="D75" s="26">
        <v>2932</v>
      </c>
      <c r="E75" s="26">
        <v>1871.7</v>
      </c>
      <c r="F75" s="26">
        <f>E75-C75</f>
        <v>-2965.2</v>
      </c>
      <c r="G75" s="26">
        <f t="shared" si="17"/>
        <v>-1060.3</v>
      </c>
      <c r="H75" s="27">
        <f t="shared" si="18"/>
        <v>63.836971350613915</v>
      </c>
      <c r="I75" s="27">
        <f t="shared" si="19"/>
        <v>38.6962724058798</v>
      </c>
      <c r="J75" s="26">
        <f>E75-B75</f>
        <v>-311.70000000000005</v>
      </c>
      <c r="K75" s="39">
        <f aca="true" t="shared" si="20" ref="K75:K81">E75/B75*100</f>
        <v>85.72410002748008</v>
      </c>
    </row>
    <row r="76" spans="1:11" ht="17.25" customHeight="1">
      <c r="A76" s="25" t="s">
        <v>80</v>
      </c>
      <c r="B76" s="26">
        <v>484.4</v>
      </c>
      <c r="C76" s="26">
        <v>4604.6</v>
      </c>
      <c r="D76" s="26">
        <v>3239.5</v>
      </c>
      <c r="E76" s="26">
        <v>2343.4</v>
      </c>
      <c r="F76" s="26">
        <f>E76-C76</f>
        <v>-2261.2000000000003</v>
      </c>
      <c r="G76" s="26">
        <f t="shared" si="17"/>
        <v>-896.0999999999999</v>
      </c>
      <c r="H76" s="27">
        <f t="shared" si="18"/>
        <v>72.33832381540361</v>
      </c>
      <c r="I76" s="27">
        <f t="shared" si="19"/>
        <v>50.89258567519437</v>
      </c>
      <c r="J76" s="26">
        <f>E76-B76</f>
        <v>1859</v>
      </c>
      <c r="K76" s="39">
        <f t="shared" si="20"/>
        <v>483.7737407101569</v>
      </c>
    </row>
    <row r="77" spans="1:11" ht="17.25" customHeight="1">
      <c r="A77" s="25" t="s">
        <v>81</v>
      </c>
      <c r="B77" s="26">
        <v>175</v>
      </c>
      <c r="C77" s="26">
        <v>547.9</v>
      </c>
      <c r="D77" s="26">
        <v>547.9</v>
      </c>
      <c r="E77" s="26">
        <v>313.6</v>
      </c>
      <c r="F77" s="26">
        <f>E77-C77</f>
        <v>-234.29999999999995</v>
      </c>
      <c r="G77" s="26">
        <f t="shared" si="17"/>
        <v>-234.29999999999995</v>
      </c>
      <c r="H77" s="27">
        <f t="shared" si="18"/>
        <v>57.236722029567446</v>
      </c>
      <c r="I77" s="27">
        <f t="shared" si="19"/>
        <v>57.236722029567446</v>
      </c>
      <c r="J77" s="26">
        <f>E77-B77</f>
        <v>138.60000000000002</v>
      </c>
      <c r="K77" s="39"/>
    </row>
    <row r="78" spans="1:11" ht="17.25" customHeight="1">
      <c r="A78" s="25" t="s">
        <v>82</v>
      </c>
      <c r="B78" s="26">
        <v>9.2</v>
      </c>
      <c r="C78" s="26">
        <v>680.3</v>
      </c>
      <c r="D78" s="26">
        <v>396.1</v>
      </c>
      <c r="E78" s="26">
        <v>345.3</v>
      </c>
      <c r="F78" s="26">
        <f>E78-C78</f>
        <v>-334.99999999999994</v>
      </c>
      <c r="G78" s="26">
        <f t="shared" si="17"/>
        <v>-50.80000000000001</v>
      </c>
      <c r="H78" s="27">
        <f t="shared" si="18"/>
        <v>87.17495581923757</v>
      </c>
      <c r="I78" s="27">
        <f t="shared" si="19"/>
        <v>50.75701896222255</v>
      </c>
      <c r="J78" s="26">
        <f>E78-B78</f>
        <v>336.1</v>
      </c>
      <c r="K78" s="39"/>
    </row>
    <row r="79" spans="1:12" ht="17.25" customHeight="1">
      <c r="A79" s="25" t="s">
        <v>83</v>
      </c>
      <c r="B79" s="26"/>
      <c r="C79" s="26">
        <v>9</v>
      </c>
      <c r="D79" s="26">
        <v>9</v>
      </c>
      <c r="E79" s="26"/>
      <c r="F79" s="26"/>
      <c r="G79" s="26">
        <f t="shared" si="17"/>
        <v>-9</v>
      </c>
      <c r="H79" s="27">
        <f t="shared" si="18"/>
        <v>0</v>
      </c>
      <c r="I79" s="27"/>
      <c r="J79" s="26"/>
      <c r="K79" s="39"/>
      <c r="L79" s="1">
        <v>150101</v>
      </c>
    </row>
    <row r="80" spans="1:11" ht="17.25" customHeight="1">
      <c r="A80" s="25" t="s">
        <v>84</v>
      </c>
      <c r="B80" s="26"/>
      <c r="C80" s="26">
        <v>186.5</v>
      </c>
      <c r="D80" s="26">
        <v>186.5</v>
      </c>
      <c r="E80" s="26">
        <v>114.4</v>
      </c>
      <c r="F80" s="26">
        <f aca="true" t="shared" si="21" ref="F80:F90">E80-C80</f>
        <v>-72.1</v>
      </c>
      <c r="G80" s="26">
        <f t="shared" si="17"/>
        <v>-72.1</v>
      </c>
      <c r="H80" s="27">
        <f t="shared" si="18"/>
        <v>61.34048257372654</v>
      </c>
      <c r="I80" s="27">
        <f aca="true" t="shared" si="22" ref="I80:I111">E80/C80*100</f>
        <v>61.34048257372654</v>
      </c>
      <c r="J80" s="26">
        <f aca="true" t="shared" si="23" ref="J80:J86">E80-B80</f>
        <v>114.4</v>
      </c>
      <c r="K80" s="39"/>
    </row>
    <row r="81" spans="1:12" ht="17.25" customHeight="1">
      <c r="A81" s="25" t="s">
        <v>85</v>
      </c>
      <c r="B81" s="26">
        <v>2970.5</v>
      </c>
      <c r="C81" s="26">
        <v>11381.4</v>
      </c>
      <c r="D81" s="26">
        <v>6208.3</v>
      </c>
      <c r="E81" s="26">
        <v>5644.3</v>
      </c>
      <c r="F81" s="26">
        <f t="shared" si="21"/>
        <v>-5737.099999999999</v>
      </c>
      <c r="G81" s="26">
        <f t="shared" si="17"/>
        <v>-564</v>
      </c>
      <c r="H81" s="27">
        <f t="shared" si="18"/>
        <v>90.9153874651676</v>
      </c>
      <c r="I81" s="27">
        <f t="shared" si="22"/>
        <v>49.59231728961288</v>
      </c>
      <c r="J81" s="26">
        <f t="shared" si="23"/>
        <v>2673.8</v>
      </c>
      <c r="K81" s="39">
        <f t="shared" si="20"/>
        <v>190.01178252819392</v>
      </c>
      <c r="L81" s="1">
        <v>150122</v>
      </c>
    </row>
    <row r="82" spans="1:11" ht="15" customHeight="1">
      <c r="A82" s="52" t="s">
        <v>86</v>
      </c>
      <c r="B82" s="26">
        <v>1444.9</v>
      </c>
      <c r="C82" s="26">
        <v>4662.6</v>
      </c>
      <c r="D82" s="26">
        <v>593.4</v>
      </c>
      <c r="E82" s="26">
        <v>185</v>
      </c>
      <c r="F82" s="26">
        <f t="shared" si="21"/>
        <v>-4477.6</v>
      </c>
      <c r="G82" s="26">
        <f t="shared" si="17"/>
        <v>-408.4</v>
      </c>
      <c r="H82" s="27">
        <f t="shared" si="18"/>
        <v>31.176272328951804</v>
      </c>
      <c r="I82" s="27">
        <f t="shared" si="22"/>
        <v>3.967743319178141</v>
      </c>
      <c r="J82" s="26">
        <f t="shared" si="23"/>
        <v>-1259.9</v>
      </c>
      <c r="K82" s="39">
        <f>E82/B82*100</f>
        <v>12.80365423212679</v>
      </c>
    </row>
    <row r="83" spans="1:11" ht="17.25" customHeight="1">
      <c r="A83" s="52" t="s">
        <v>87</v>
      </c>
      <c r="B83" s="26"/>
      <c r="C83" s="26">
        <v>2255.1</v>
      </c>
      <c r="D83" s="26">
        <v>661.8</v>
      </c>
      <c r="E83" s="26">
        <v>189.7</v>
      </c>
      <c r="F83" s="26">
        <f t="shared" si="21"/>
        <v>-2065.4</v>
      </c>
      <c r="G83" s="26">
        <f t="shared" si="17"/>
        <v>-472.09999999999997</v>
      </c>
      <c r="H83" s="27">
        <f t="shared" si="18"/>
        <v>28.664249017830162</v>
      </c>
      <c r="I83" s="27">
        <f t="shared" si="22"/>
        <v>8.412043811804354</v>
      </c>
      <c r="J83" s="26">
        <f t="shared" si="23"/>
        <v>189.7</v>
      </c>
      <c r="K83" s="39"/>
    </row>
    <row r="84" spans="1:11" ht="17.25" customHeight="1">
      <c r="A84" s="25" t="s">
        <v>88</v>
      </c>
      <c r="B84" s="26">
        <v>50</v>
      </c>
      <c r="C84" s="26">
        <v>100</v>
      </c>
      <c r="D84" s="26">
        <v>60</v>
      </c>
      <c r="E84" s="26">
        <v>0.8</v>
      </c>
      <c r="F84" s="26">
        <f t="shared" si="21"/>
        <v>-99.2</v>
      </c>
      <c r="G84" s="26">
        <f t="shared" si="17"/>
        <v>-59.2</v>
      </c>
      <c r="H84" s="27">
        <f t="shared" si="18"/>
        <v>1.3333333333333335</v>
      </c>
      <c r="I84" s="27">
        <f t="shared" si="22"/>
        <v>0.8</v>
      </c>
      <c r="J84" s="27">
        <f t="shared" si="23"/>
        <v>-49.2</v>
      </c>
      <c r="K84" s="39"/>
    </row>
    <row r="85" spans="1:12" ht="17.25" customHeight="1">
      <c r="A85" s="25" t="s">
        <v>89</v>
      </c>
      <c r="B85" s="26"/>
      <c r="C85" s="26">
        <v>750</v>
      </c>
      <c r="D85" s="26">
        <v>308.2</v>
      </c>
      <c r="E85" s="26"/>
      <c r="F85" s="26">
        <f t="shared" si="21"/>
        <v>-750</v>
      </c>
      <c r="G85" s="26">
        <f t="shared" si="17"/>
        <v>-308.2</v>
      </c>
      <c r="H85" s="27">
        <f t="shared" si="18"/>
        <v>0</v>
      </c>
      <c r="I85" s="27">
        <f t="shared" si="22"/>
        <v>0</v>
      </c>
      <c r="J85" s="27">
        <f t="shared" si="23"/>
        <v>0</v>
      </c>
      <c r="K85" s="39"/>
      <c r="L85" s="1">
        <v>250404</v>
      </c>
    </row>
    <row r="86" spans="1:14" ht="18" customHeight="1">
      <c r="A86" s="25" t="s">
        <v>90</v>
      </c>
      <c r="B86" s="26">
        <v>432.8</v>
      </c>
      <c r="C86" s="26">
        <v>2845</v>
      </c>
      <c r="D86" s="26">
        <v>1618.2</v>
      </c>
      <c r="E86" s="26">
        <v>561.3</v>
      </c>
      <c r="F86" s="26">
        <f t="shared" si="21"/>
        <v>-2283.7</v>
      </c>
      <c r="G86" s="26">
        <f t="shared" si="17"/>
        <v>-1056.9</v>
      </c>
      <c r="H86" s="27">
        <f t="shared" si="18"/>
        <v>34.68668891360771</v>
      </c>
      <c r="I86" s="27">
        <f t="shared" si="22"/>
        <v>19.72934973637961</v>
      </c>
      <c r="J86" s="26">
        <f t="shared" si="23"/>
        <v>128.49999999999994</v>
      </c>
      <c r="K86" s="39">
        <f>E86/B86*100</f>
        <v>129.69038817005546</v>
      </c>
      <c r="L86" s="1">
        <v>180000</v>
      </c>
      <c r="M86" s="1" t="s">
        <v>15</v>
      </c>
      <c r="N86" s="47"/>
    </row>
    <row r="87" spans="1:11" ht="20.25" customHeight="1">
      <c r="A87" s="25" t="s">
        <v>91</v>
      </c>
      <c r="B87" s="26"/>
      <c r="C87" s="26">
        <v>70</v>
      </c>
      <c r="D87" s="26">
        <v>40</v>
      </c>
      <c r="E87" s="26"/>
      <c r="F87" s="26">
        <f t="shared" si="21"/>
        <v>-70</v>
      </c>
      <c r="G87" s="26">
        <f t="shared" si="17"/>
        <v>-40</v>
      </c>
      <c r="H87" s="18">
        <f t="shared" si="18"/>
        <v>0</v>
      </c>
      <c r="I87" s="18">
        <f t="shared" si="22"/>
        <v>0</v>
      </c>
      <c r="J87" s="26"/>
      <c r="K87" s="39"/>
    </row>
    <row r="88" spans="1:64" s="89" customFormat="1" ht="17.25" customHeight="1">
      <c r="A88" s="25" t="s">
        <v>92</v>
      </c>
      <c r="B88" s="26">
        <v>232.4</v>
      </c>
      <c r="C88" s="26">
        <v>2479.2</v>
      </c>
      <c r="D88" s="26">
        <v>1061.4</v>
      </c>
      <c r="E88" s="26">
        <v>792.4</v>
      </c>
      <c r="F88" s="26">
        <f t="shared" si="21"/>
        <v>-1686.7999999999997</v>
      </c>
      <c r="G88" s="26">
        <f t="shared" si="17"/>
        <v>-269.0000000000001</v>
      </c>
      <c r="H88" s="27">
        <f t="shared" si="18"/>
        <v>74.65611456566798</v>
      </c>
      <c r="I88" s="27">
        <f t="shared" si="22"/>
        <v>31.961923201032594</v>
      </c>
      <c r="J88" s="26">
        <f>E88-B88</f>
        <v>560</v>
      </c>
      <c r="K88" s="39">
        <f>E88/B88*100</f>
        <v>340.96385542168673</v>
      </c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</row>
    <row r="89" spans="1:11" ht="21" customHeight="1">
      <c r="A89" s="25" t="s">
        <v>93</v>
      </c>
      <c r="B89" s="26"/>
      <c r="C89" s="26">
        <v>340</v>
      </c>
      <c r="D89" s="26">
        <v>190</v>
      </c>
      <c r="E89" s="26">
        <v>90</v>
      </c>
      <c r="F89" s="26">
        <f t="shared" si="21"/>
        <v>-250</v>
      </c>
      <c r="G89" s="26">
        <f t="shared" si="17"/>
        <v>-100</v>
      </c>
      <c r="H89" s="18">
        <f t="shared" si="18"/>
        <v>47.368421052631575</v>
      </c>
      <c r="I89" s="18">
        <f t="shared" si="22"/>
        <v>26.47058823529412</v>
      </c>
      <c r="J89" s="18">
        <f>E89-B89</f>
        <v>90</v>
      </c>
      <c r="K89" s="39"/>
    </row>
    <row r="90" spans="1:11" ht="20.25" customHeight="1" hidden="1">
      <c r="A90" s="90"/>
      <c r="B90" s="18"/>
      <c r="C90" s="18"/>
      <c r="D90" s="18"/>
      <c r="E90" s="18"/>
      <c r="F90" s="18">
        <f t="shared" si="21"/>
        <v>0</v>
      </c>
      <c r="G90" s="18">
        <f t="shared" si="17"/>
        <v>0</v>
      </c>
      <c r="H90" s="18" t="e">
        <f t="shared" si="18"/>
        <v>#DIV/0!</v>
      </c>
      <c r="I90" s="18" t="e">
        <f t="shared" si="22"/>
        <v>#DIV/0!</v>
      </c>
      <c r="J90" s="18"/>
      <c r="K90" s="39"/>
    </row>
    <row r="91" spans="1:12" ht="18.75" customHeight="1">
      <c r="A91" s="23" t="s">
        <v>94</v>
      </c>
      <c r="B91" s="18">
        <v>1123.1</v>
      </c>
      <c r="C91" s="18">
        <v>1665</v>
      </c>
      <c r="D91" s="18">
        <v>1168</v>
      </c>
      <c r="E91" s="18">
        <v>843.2</v>
      </c>
      <c r="F91" s="18">
        <f>E91-C91</f>
        <v>-821.8</v>
      </c>
      <c r="G91" s="18">
        <f t="shared" si="17"/>
        <v>-324.79999999999995</v>
      </c>
      <c r="H91" s="18">
        <f t="shared" si="18"/>
        <v>72.19178082191782</v>
      </c>
      <c r="I91" s="18">
        <f t="shared" si="22"/>
        <v>50.64264264264264</v>
      </c>
      <c r="J91" s="18">
        <f>E91-B91</f>
        <v>-279.89999999999986</v>
      </c>
      <c r="K91" s="19">
        <f>E91/B91*100</f>
        <v>75.0779093580269</v>
      </c>
      <c r="L91" s="1">
        <v>240900</v>
      </c>
    </row>
    <row r="92" spans="1:64" s="21" customFormat="1" ht="16.5" customHeight="1">
      <c r="A92" s="23" t="s">
        <v>95</v>
      </c>
      <c r="B92" s="18">
        <f>B93+B94</f>
        <v>225</v>
      </c>
      <c r="C92" s="18">
        <f>C93+C94</f>
        <v>3458</v>
      </c>
      <c r="D92" s="18">
        <f>D93+D94</f>
        <v>1543</v>
      </c>
      <c r="E92" s="18">
        <f>E93+E94</f>
        <v>457.293</v>
      </c>
      <c r="F92" s="18">
        <f>E92-C92</f>
        <v>-3000.707</v>
      </c>
      <c r="G92" s="18">
        <f t="shared" si="17"/>
        <v>-1085.7069999999999</v>
      </c>
      <c r="H92" s="18">
        <f t="shared" si="18"/>
        <v>29.63661697990927</v>
      </c>
      <c r="I92" s="18">
        <f t="shared" si="22"/>
        <v>13.224204742625794</v>
      </c>
      <c r="J92" s="18">
        <f>E92-B92</f>
        <v>232.293</v>
      </c>
      <c r="K92" s="19">
        <f>E92/B92*100</f>
        <v>203.24133333333333</v>
      </c>
      <c r="L92" s="20"/>
      <c r="M92" s="20"/>
      <c r="N92" s="20">
        <f>28847.8-4255.1</f>
        <v>24592.699999999997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1:11" ht="22.5" customHeight="1">
      <c r="A93" s="25" t="s">
        <v>96</v>
      </c>
      <c r="B93" s="81">
        <v>183</v>
      </c>
      <c r="C93" s="26">
        <v>2933</v>
      </c>
      <c r="D93" s="26">
        <v>1198</v>
      </c>
      <c r="E93" s="26">
        <v>432.293</v>
      </c>
      <c r="F93" s="26">
        <f>E93-C93</f>
        <v>-2500.707</v>
      </c>
      <c r="G93" s="26">
        <f t="shared" si="17"/>
        <v>-765.707</v>
      </c>
      <c r="H93" s="27">
        <f t="shared" si="18"/>
        <v>36.084557595993324</v>
      </c>
      <c r="I93" s="27">
        <f t="shared" si="22"/>
        <v>14.738936242754857</v>
      </c>
      <c r="J93" s="26">
        <f>E93-B93</f>
        <v>249.293</v>
      </c>
      <c r="K93" s="39">
        <f>E93/B93*100</f>
        <v>236.2256830601093</v>
      </c>
    </row>
    <row r="94" spans="1:14" ht="27" customHeight="1">
      <c r="A94" s="25" t="s">
        <v>97</v>
      </c>
      <c r="B94" s="81">
        <v>42</v>
      </c>
      <c r="C94" s="26">
        <v>525</v>
      </c>
      <c r="D94" s="26">
        <v>345</v>
      </c>
      <c r="E94" s="26">
        <v>25</v>
      </c>
      <c r="F94" s="26">
        <f>E94-C94</f>
        <v>-500</v>
      </c>
      <c r="G94" s="27">
        <f t="shared" si="17"/>
        <v>-320</v>
      </c>
      <c r="H94" s="27"/>
      <c r="I94" s="27">
        <f t="shared" si="22"/>
        <v>4.761904761904762</v>
      </c>
      <c r="J94" s="27">
        <f>E94-B94</f>
        <v>-17</v>
      </c>
      <c r="K94" s="19">
        <f>E94/B94*100</f>
        <v>59.523809523809526</v>
      </c>
      <c r="L94" s="47">
        <f aca="true" t="shared" si="24" ref="L94:N95">C97+C75</f>
        <v>32342.699999999997</v>
      </c>
      <c r="M94" s="47">
        <f t="shared" si="24"/>
        <v>16684.9</v>
      </c>
      <c r="N94" s="47">
        <f t="shared" si="24"/>
        <v>14036.5</v>
      </c>
    </row>
    <row r="95" spans="1:14" ht="18" customHeight="1">
      <c r="A95" s="17" t="s">
        <v>98</v>
      </c>
      <c r="B95" s="58">
        <f>B96+B97+B98+B99+B100+B101+B102+B103</f>
        <v>14759.399999999998</v>
      </c>
      <c r="C95" s="58">
        <f>C96+C97+C98+C99+C100+C101+C102+C103</f>
        <v>32085.5</v>
      </c>
      <c r="D95" s="58">
        <f>D96+D97+D98+D99+D100+D101+D102+D103</f>
        <v>15983.653</v>
      </c>
      <c r="E95" s="58">
        <f>E96+E97+E98+E99+E100+E101+E102+E103</f>
        <v>16546.603</v>
      </c>
      <c r="F95" s="58">
        <f>F96+F97+F98+F99+F100+F101+F102+F103</f>
        <v>-15538.897</v>
      </c>
      <c r="G95" s="58">
        <f t="shared" si="17"/>
        <v>562.9499999999989</v>
      </c>
      <c r="H95" s="58">
        <f aca="true" t="shared" si="25" ref="H95:H111">E95/D95*100</f>
        <v>103.52203592007407</v>
      </c>
      <c r="I95" s="58">
        <f t="shared" si="22"/>
        <v>51.57034485982764</v>
      </c>
      <c r="J95" s="91">
        <f>J96+J97+J98+J99+J100+J101+J102+J103</f>
        <v>1787.202999999999</v>
      </c>
      <c r="K95" s="92">
        <f aca="true" t="shared" si="26" ref="K95:K105">E95/B95*100</f>
        <v>112.10891364147595</v>
      </c>
      <c r="L95" s="47">
        <f t="shared" si="24"/>
        <v>6318.6</v>
      </c>
      <c r="M95" s="47">
        <f t="shared" si="24"/>
        <v>4096.451</v>
      </c>
      <c r="N95" s="47">
        <f t="shared" si="24"/>
        <v>5151.285</v>
      </c>
    </row>
    <row r="96" spans="1:11" ht="18" customHeight="1">
      <c r="A96" s="33" t="s">
        <v>78</v>
      </c>
      <c r="B96" s="81">
        <v>762.6</v>
      </c>
      <c r="C96" s="26">
        <v>1315.3</v>
      </c>
      <c r="D96" s="26">
        <v>657.65</v>
      </c>
      <c r="E96" s="26">
        <v>606.351</v>
      </c>
      <c r="F96" s="26">
        <f aca="true" t="shared" si="27" ref="F96:F103">E96-C96</f>
        <v>-708.949</v>
      </c>
      <c r="G96" s="26">
        <f t="shared" si="17"/>
        <v>-51.29899999999998</v>
      </c>
      <c r="H96" s="27">
        <f t="shared" si="25"/>
        <v>92.1996502699004</v>
      </c>
      <c r="I96" s="27">
        <f t="shared" si="22"/>
        <v>46.0998251349502</v>
      </c>
      <c r="J96" s="26">
        <f aca="true" t="shared" si="28" ref="J96:J121">E96-B96</f>
        <v>-156.24900000000002</v>
      </c>
      <c r="K96" s="28">
        <f t="shared" si="26"/>
        <v>79.51101494885916</v>
      </c>
    </row>
    <row r="97" spans="1:11" ht="18" customHeight="1">
      <c r="A97" s="33" t="s">
        <v>79</v>
      </c>
      <c r="B97" s="81">
        <v>10627.6</v>
      </c>
      <c r="C97" s="26">
        <v>27505.8</v>
      </c>
      <c r="D97" s="26">
        <v>13752.9</v>
      </c>
      <c r="E97" s="26">
        <v>12164.8</v>
      </c>
      <c r="F97" s="26">
        <f t="shared" si="27"/>
        <v>-15341</v>
      </c>
      <c r="G97" s="26">
        <f t="shared" si="17"/>
        <v>-1588.1000000000004</v>
      </c>
      <c r="H97" s="27">
        <f t="shared" si="25"/>
        <v>88.45261726617657</v>
      </c>
      <c r="I97" s="27">
        <f t="shared" si="22"/>
        <v>44.22630863308829</v>
      </c>
      <c r="J97" s="26">
        <f t="shared" si="28"/>
        <v>1537.199999999999</v>
      </c>
      <c r="K97" s="28">
        <f t="shared" si="26"/>
        <v>114.46422522488614</v>
      </c>
    </row>
    <row r="98" spans="1:11" ht="18" customHeight="1">
      <c r="A98" s="33" t="s">
        <v>80</v>
      </c>
      <c r="B98" s="81">
        <v>2632.3</v>
      </c>
      <c r="C98" s="26">
        <v>1714</v>
      </c>
      <c r="D98" s="26">
        <v>856.951</v>
      </c>
      <c r="E98" s="26">
        <v>2807.885</v>
      </c>
      <c r="F98" s="26">
        <f t="shared" si="27"/>
        <v>1093.8850000000002</v>
      </c>
      <c r="G98" s="26">
        <f t="shared" si="17"/>
        <v>1950.9340000000002</v>
      </c>
      <c r="H98" s="27">
        <f t="shared" si="25"/>
        <v>327.65992454644436</v>
      </c>
      <c r="I98" s="27">
        <f t="shared" si="22"/>
        <v>163.8205950991832</v>
      </c>
      <c r="J98" s="26">
        <f t="shared" si="28"/>
        <v>175.58500000000004</v>
      </c>
      <c r="K98" s="28">
        <f t="shared" si="26"/>
        <v>106.67040230976713</v>
      </c>
    </row>
    <row r="99" spans="1:11" ht="18" customHeight="1">
      <c r="A99" s="33" t="s">
        <v>81</v>
      </c>
      <c r="B99" s="81">
        <v>29.8</v>
      </c>
      <c r="C99" s="26">
        <v>213.4</v>
      </c>
      <c r="D99" s="26">
        <v>47.7</v>
      </c>
      <c r="E99" s="26">
        <v>47.5</v>
      </c>
      <c r="F99" s="26">
        <f t="shared" si="27"/>
        <v>-165.9</v>
      </c>
      <c r="G99" s="26">
        <f t="shared" si="17"/>
        <v>-0.20000000000000284</v>
      </c>
      <c r="H99" s="27">
        <f t="shared" si="25"/>
        <v>99.58071278825994</v>
      </c>
      <c r="I99" s="27">
        <f t="shared" si="22"/>
        <v>22.25866916588566</v>
      </c>
      <c r="J99" s="26">
        <f t="shared" si="28"/>
        <v>17.7</v>
      </c>
      <c r="K99" s="28">
        <f t="shared" si="26"/>
        <v>159.3959731543624</v>
      </c>
    </row>
    <row r="100" spans="1:12" ht="18" customHeight="1">
      <c r="A100" s="33" t="s">
        <v>82</v>
      </c>
      <c r="B100" s="81">
        <v>373.8</v>
      </c>
      <c r="C100" s="26">
        <v>741</v>
      </c>
      <c r="D100" s="26">
        <v>370.5</v>
      </c>
      <c r="E100" s="26">
        <v>569.4</v>
      </c>
      <c r="F100" s="26">
        <f t="shared" si="27"/>
        <v>-171.60000000000002</v>
      </c>
      <c r="G100" s="26">
        <f t="shared" si="17"/>
        <v>198.89999999999998</v>
      </c>
      <c r="H100" s="27">
        <f t="shared" si="25"/>
        <v>153.68421052631578</v>
      </c>
      <c r="I100" s="27">
        <f t="shared" si="22"/>
        <v>76.84210526315789</v>
      </c>
      <c r="J100" s="26">
        <f t="shared" si="28"/>
        <v>195.59999999999997</v>
      </c>
      <c r="K100" s="28">
        <f t="shared" si="26"/>
        <v>152.3274478330658</v>
      </c>
      <c r="L100" s="1">
        <v>250404</v>
      </c>
    </row>
    <row r="101" spans="1:11" ht="18.75" customHeight="1">
      <c r="A101" s="33" t="s">
        <v>84</v>
      </c>
      <c r="B101" s="81">
        <v>12.3</v>
      </c>
      <c r="C101" s="26"/>
      <c r="D101" s="26"/>
      <c r="E101" s="26">
        <v>1.5</v>
      </c>
      <c r="F101" s="26">
        <f t="shared" si="27"/>
        <v>1.5</v>
      </c>
      <c r="G101" s="26">
        <f t="shared" si="17"/>
        <v>1.5</v>
      </c>
      <c r="H101" s="27"/>
      <c r="I101" s="27"/>
      <c r="J101" s="26">
        <f t="shared" si="28"/>
        <v>-10.8</v>
      </c>
      <c r="K101" s="28">
        <f t="shared" si="26"/>
        <v>12.195121951219512</v>
      </c>
    </row>
    <row r="102" spans="1:11" ht="20.25" customHeight="1">
      <c r="A102" s="33" t="s">
        <v>86</v>
      </c>
      <c r="B102" s="81">
        <v>8.4</v>
      </c>
      <c r="C102" s="26"/>
      <c r="D102" s="26"/>
      <c r="E102" s="26">
        <v>72.667</v>
      </c>
      <c r="F102" s="26">
        <f t="shared" si="27"/>
        <v>72.667</v>
      </c>
      <c r="G102" s="26">
        <f t="shared" si="17"/>
        <v>72.667</v>
      </c>
      <c r="H102" s="27"/>
      <c r="I102" s="27"/>
      <c r="J102" s="26">
        <f t="shared" si="28"/>
        <v>64.267</v>
      </c>
      <c r="K102" s="28">
        <f t="shared" si="26"/>
        <v>865.0833333333333</v>
      </c>
    </row>
    <row r="103" spans="1:11" ht="20.25" customHeight="1">
      <c r="A103" s="33" t="s">
        <v>99</v>
      </c>
      <c r="B103" s="26">
        <v>312.6</v>
      </c>
      <c r="C103" s="26">
        <v>596</v>
      </c>
      <c r="D103" s="26">
        <v>297.952</v>
      </c>
      <c r="E103" s="26">
        <v>276.5</v>
      </c>
      <c r="F103" s="26">
        <f t="shared" si="27"/>
        <v>-319.5</v>
      </c>
      <c r="G103" s="26">
        <f t="shared" si="17"/>
        <v>-21.451999999999998</v>
      </c>
      <c r="H103" s="27">
        <f t="shared" si="25"/>
        <v>92.80018257974439</v>
      </c>
      <c r="I103" s="27">
        <f t="shared" si="22"/>
        <v>46.39261744966443</v>
      </c>
      <c r="J103" s="26">
        <f t="shared" si="28"/>
        <v>-36.10000000000002</v>
      </c>
      <c r="K103" s="28">
        <f t="shared" si="26"/>
        <v>88.45169545745361</v>
      </c>
    </row>
    <row r="104" spans="1:11" ht="32.25" customHeight="1">
      <c r="A104" s="93" t="s">
        <v>100</v>
      </c>
      <c r="B104" s="58">
        <f>B105+B107+B108+B109+B110</f>
        <v>5984.900000000001</v>
      </c>
      <c r="C104" s="58">
        <f>C105+C107+C108+C109+C110+C106</f>
        <v>27515.1</v>
      </c>
      <c r="D104" s="58">
        <f>D105+D107+D108+D109+D110+D106</f>
        <v>6618.763</v>
      </c>
      <c r="E104" s="58">
        <f>E105+E107+E108+E109+E110+E106</f>
        <v>457.7</v>
      </c>
      <c r="F104" s="58">
        <f>F105+F107+F108+F109+F110</f>
        <v>0</v>
      </c>
      <c r="G104" s="58">
        <f t="shared" si="17"/>
        <v>-6161.063</v>
      </c>
      <c r="H104" s="58">
        <f t="shared" si="25"/>
        <v>6.915189439476832</v>
      </c>
      <c r="I104" s="58">
        <f t="shared" si="22"/>
        <v>1.663450250953113</v>
      </c>
      <c r="J104" s="58">
        <f t="shared" si="28"/>
        <v>-5527.200000000001</v>
      </c>
      <c r="K104" s="59">
        <f t="shared" si="26"/>
        <v>7.647579742351585</v>
      </c>
    </row>
    <row r="105" spans="1:11" ht="15" customHeight="1">
      <c r="A105" s="52" t="s">
        <v>101</v>
      </c>
      <c r="B105" s="26">
        <v>159.3</v>
      </c>
      <c r="C105" s="26">
        <v>330.5</v>
      </c>
      <c r="D105" s="26">
        <v>85.963</v>
      </c>
      <c r="E105" s="26"/>
      <c r="F105" s="26"/>
      <c r="G105" s="26">
        <f t="shared" si="17"/>
        <v>-85.963</v>
      </c>
      <c r="H105" s="27">
        <f t="shared" si="25"/>
        <v>0</v>
      </c>
      <c r="I105" s="27">
        <f t="shared" si="22"/>
        <v>0</v>
      </c>
      <c r="J105" s="26">
        <f t="shared" si="28"/>
        <v>-159.3</v>
      </c>
      <c r="K105" s="28">
        <f t="shared" si="26"/>
        <v>0</v>
      </c>
    </row>
    <row r="106" spans="1:11" ht="31.5" customHeight="1">
      <c r="A106" s="52" t="s">
        <v>102</v>
      </c>
      <c r="B106" s="26"/>
      <c r="C106" s="26">
        <v>135.7</v>
      </c>
      <c r="D106" s="26">
        <v>60.7</v>
      </c>
      <c r="E106" s="26">
        <v>60.7</v>
      </c>
      <c r="F106" s="26"/>
      <c r="G106" s="26">
        <f t="shared" si="17"/>
        <v>0</v>
      </c>
      <c r="H106" s="27">
        <f t="shared" si="25"/>
        <v>100</v>
      </c>
      <c r="I106" s="27">
        <f t="shared" si="22"/>
        <v>44.731024318349306</v>
      </c>
      <c r="J106" s="26">
        <f t="shared" si="28"/>
        <v>60.7</v>
      </c>
      <c r="K106" s="28"/>
    </row>
    <row r="107" spans="1:11" ht="30" customHeight="1">
      <c r="A107" s="55" t="s">
        <v>103</v>
      </c>
      <c r="B107" s="26"/>
      <c r="C107" s="27">
        <f>10966.2+337.9</f>
        <v>11304.1</v>
      </c>
      <c r="D107" s="27">
        <v>4928.5</v>
      </c>
      <c r="E107" s="27"/>
      <c r="F107" s="27"/>
      <c r="G107" s="26">
        <f t="shared" si="17"/>
        <v>-4928.5</v>
      </c>
      <c r="H107" s="27">
        <f t="shared" si="25"/>
        <v>0</v>
      </c>
      <c r="I107" s="27">
        <f t="shared" si="22"/>
        <v>0</v>
      </c>
      <c r="J107" s="26">
        <f t="shared" si="28"/>
        <v>0</v>
      </c>
      <c r="K107" s="28"/>
    </row>
    <row r="108" spans="1:12" ht="29.25" customHeight="1">
      <c r="A108" s="33" t="s">
        <v>104</v>
      </c>
      <c r="B108" s="26"/>
      <c r="C108" s="26">
        <v>15000</v>
      </c>
      <c r="D108" s="26">
        <v>1432</v>
      </c>
      <c r="E108" s="26">
        <v>359.8</v>
      </c>
      <c r="F108" s="26"/>
      <c r="G108" s="26">
        <f t="shared" si="17"/>
        <v>-1072.2</v>
      </c>
      <c r="H108" s="27">
        <f t="shared" si="25"/>
        <v>25.12569832402235</v>
      </c>
      <c r="I108" s="27">
        <f t="shared" si="22"/>
        <v>2.3986666666666667</v>
      </c>
      <c r="J108" s="26">
        <f t="shared" si="28"/>
        <v>359.8</v>
      </c>
      <c r="K108" s="28"/>
      <c r="L108" s="1">
        <v>170603</v>
      </c>
    </row>
    <row r="109" spans="1:11" ht="29.25" customHeight="1">
      <c r="A109" s="33" t="s">
        <v>105</v>
      </c>
      <c r="B109" s="26"/>
      <c r="C109" s="26">
        <v>744.8</v>
      </c>
      <c r="D109" s="26">
        <v>111.6</v>
      </c>
      <c r="E109" s="26">
        <v>37.2</v>
      </c>
      <c r="F109" s="26"/>
      <c r="G109" s="26">
        <f t="shared" si="17"/>
        <v>-74.39999999999999</v>
      </c>
      <c r="H109" s="27">
        <f t="shared" si="25"/>
        <v>33.333333333333336</v>
      </c>
      <c r="I109" s="27">
        <f t="shared" si="22"/>
        <v>4.994629430719657</v>
      </c>
      <c r="J109" s="26">
        <f t="shared" si="28"/>
        <v>37.2</v>
      </c>
      <c r="K109" s="28"/>
    </row>
    <row r="110" spans="1:11" ht="29.25" customHeight="1">
      <c r="A110" s="33" t="s">
        <v>106</v>
      </c>
      <c r="B110" s="26">
        <v>5825.6</v>
      </c>
      <c r="C110" s="26"/>
      <c r="D110" s="26"/>
      <c r="E110" s="26"/>
      <c r="F110" s="26"/>
      <c r="G110" s="26">
        <f t="shared" si="17"/>
        <v>0</v>
      </c>
      <c r="H110" s="27"/>
      <c r="I110" s="27"/>
      <c r="J110" s="26">
        <f t="shared" si="28"/>
        <v>-5825.6</v>
      </c>
      <c r="K110" s="28"/>
    </row>
    <row r="111" spans="1:12" ht="43.5" customHeight="1">
      <c r="A111" s="17" t="s">
        <v>67</v>
      </c>
      <c r="B111" s="18"/>
      <c r="C111" s="58">
        <f>C112+C113+C114</f>
        <v>231.2</v>
      </c>
      <c r="D111" s="58">
        <f>D112+D113+D114</f>
        <v>163.5</v>
      </c>
      <c r="E111" s="58">
        <f>E112+E113+E114</f>
        <v>163.4</v>
      </c>
      <c r="F111" s="58" t="e">
        <f>F114+#REF!+#REF!+#REF!+F112</f>
        <v>#REF!</v>
      </c>
      <c r="G111" s="58"/>
      <c r="H111" s="58">
        <f t="shared" si="25"/>
        <v>99.9388379204893</v>
      </c>
      <c r="I111" s="58">
        <f t="shared" si="22"/>
        <v>70.67474048442908</v>
      </c>
      <c r="J111" s="58">
        <f t="shared" si="28"/>
        <v>163.4</v>
      </c>
      <c r="K111" s="59"/>
      <c r="L111" s="1">
        <v>250335</v>
      </c>
    </row>
    <row r="112" spans="1:11" ht="27.75" customHeight="1">
      <c r="A112" s="94" t="s">
        <v>107</v>
      </c>
      <c r="B112" s="18"/>
      <c r="C112" s="26">
        <v>131.1</v>
      </c>
      <c r="D112" s="26">
        <v>63.4</v>
      </c>
      <c r="E112" s="27">
        <v>63.4</v>
      </c>
      <c r="F112" s="18">
        <f>E112-C112</f>
        <v>-67.69999999999999</v>
      </c>
      <c r="G112" s="26">
        <f>E112-D112</f>
        <v>0</v>
      </c>
      <c r="H112" s="18"/>
      <c r="I112" s="18"/>
      <c r="J112" s="26">
        <f t="shared" si="28"/>
        <v>63.4</v>
      </c>
      <c r="K112" s="28"/>
    </row>
    <row r="113" spans="1:12" ht="30" customHeight="1">
      <c r="A113" s="94" t="s">
        <v>108</v>
      </c>
      <c r="B113" s="18"/>
      <c r="C113" s="26">
        <v>100</v>
      </c>
      <c r="D113" s="26">
        <v>100</v>
      </c>
      <c r="E113" s="27">
        <v>100</v>
      </c>
      <c r="F113" s="18"/>
      <c r="G113" s="26"/>
      <c r="H113" s="18"/>
      <c r="I113" s="18"/>
      <c r="J113" s="26">
        <f t="shared" si="28"/>
        <v>100</v>
      </c>
      <c r="K113" s="28"/>
      <c r="L113" s="1">
        <v>250328</v>
      </c>
    </row>
    <row r="114" spans="1:12" ht="30.75" customHeight="1">
      <c r="A114" s="52" t="s">
        <v>109</v>
      </c>
      <c r="B114" s="81"/>
      <c r="C114" s="26">
        <v>0.1</v>
      </c>
      <c r="D114" s="26">
        <v>0.1</v>
      </c>
      <c r="E114" s="26"/>
      <c r="F114" s="26">
        <f>E114-C114</f>
        <v>-0.1</v>
      </c>
      <c r="G114" s="26">
        <f>E114-D114</f>
        <v>-0.1</v>
      </c>
      <c r="H114" s="18"/>
      <c r="I114" s="18"/>
      <c r="J114" s="26">
        <f t="shared" si="28"/>
        <v>0</v>
      </c>
      <c r="K114" s="28"/>
      <c r="L114" s="1">
        <v>100601</v>
      </c>
    </row>
    <row r="115" spans="1:64" s="97" customFormat="1" ht="15.75" customHeight="1">
      <c r="A115" s="93" t="s">
        <v>110</v>
      </c>
      <c r="B115" s="18">
        <f>B73+B91+B92+B95+B111+B104</f>
        <v>30075</v>
      </c>
      <c r="C115" s="18">
        <f>C73+C91+C92+C95+C104+C111</f>
        <v>101110.49999999999</v>
      </c>
      <c r="D115" s="18">
        <f>D73+D91+D92+D95+D104+D111</f>
        <v>43936.416</v>
      </c>
      <c r="E115" s="18">
        <f>E73+E91+E92+E95+E104+E111</f>
        <v>31201.896</v>
      </c>
      <c r="F115" s="18" t="e">
        <f>F73+F91+F92+F95+F111+F90</f>
        <v>#REF!</v>
      </c>
      <c r="G115" s="18">
        <f aca="true" t="shared" si="29" ref="G115:G121">E115-D115</f>
        <v>-12734.519999999997</v>
      </c>
      <c r="H115" s="18">
        <f aca="true" t="shared" si="30" ref="H115:H121">E115/D115*100</f>
        <v>71.01602461156595</v>
      </c>
      <c r="I115" s="18">
        <f aca="true" t="shared" si="31" ref="I115:I121">E115/C115*100</f>
        <v>30.859204533653777</v>
      </c>
      <c r="J115" s="18">
        <f t="shared" si="28"/>
        <v>1126.8960000000006</v>
      </c>
      <c r="K115" s="19">
        <f aca="true" t="shared" si="32" ref="K115:K121">E115/B115*100</f>
        <v>103.74695261845386</v>
      </c>
      <c r="L115" s="95"/>
      <c r="M115" s="95"/>
      <c r="N115" s="96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</row>
    <row r="116" spans="1:64" s="97" customFormat="1" ht="14.25" customHeight="1">
      <c r="A116" s="98" t="s">
        <v>111</v>
      </c>
      <c r="B116" s="36">
        <f>B71+B115</f>
        <v>349571.79999999993</v>
      </c>
      <c r="C116" s="36">
        <f>C71+C115</f>
        <v>810723.783</v>
      </c>
      <c r="D116" s="36">
        <f>D71+D115</f>
        <v>446529.79300000006</v>
      </c>
      <c r="E116" s="36">
        <f>E71+E115</f>
        <v>406897.656</v>
      </c>
      <c r="F116" s="36">
        <f aca="true" t="shared" si="33" ref="F116:F121">E116-C116</f>
        <v>-403826.12700000004</v>
      </c>
      <c r="G116" s="36">
        <f t="shared" si="29"/>
        <v>-39632.137000000046</v>
      </c>
      <c r="H116" s="36">
        <f t="shared" si="30"/>
        <v>91.12441372976875</v>
      </c>
      <c r="I116" s="36">
        <f t="shared" si="31"/>
        <v>50.18943128747464</v>
      </c>
      <c r="J116" s="36">
        <f t="shared" si="28"/>
        <v>57325.85600000009</v>
      </c>
      <c r="K116" s="99">
        <f t="shared" si="32"/>
        <v>116.39887885693298</v>
      </c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</row>
    <row r="117" spans="1:64" s="97" customFormat="1" ht="14.25" customHeight="1">
      <c r="A117" s="86" t="s">
        <v>112</v>
      </c>
      <c r="B117" s="18">
        <f>B118+B119+B120+B121</f>
        <v>212769.19999999998</v>
      </c>
      <c r="C117" s="18">
        <f>C118+C119+C120+C121</f>
        <v>449170.96900000004</v>
      </c>
      <c r="D117" s="18">
        <f>D118+D119+D120+D121</f>
        <v>269654.39400000003</v>
      </c>
      <c r="E117" s="18">
        <f>E118+E119+E120+E121</f>
        <v>251695.30899999998</v>
      </c>
      <c r="F117" s="18">
        <f t="shared" si="33"/>
        <v>-197475.66000000006</v>
      </c>
      <c r="G117" s="18">
        <f t="shared" si="29"/>
        <v>-17959.08500000005</v>
      </c>
      <c r="H117" s="18">
        <f t="shared" si="30"/>
        <v>93.33996204044794</v>
      </c>
      <c r="I117" s="18">
        <f t="shared" si="31"/>
        <v>56.03552463783561</v>
      </c>
      <c r="J117" s="18">
        <f t="shared" si="28"/>
        <v>38926.109</v>
      </c>
      <c r="K117" s="19">
        <f t="shared" si="32"/>
        <v>118.2949924143156</v>
      </c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</row>
    <row r="118" spans="1:64" s="97" customFormat="1" ht="15" customHeight="1">
      <c r="A118" s="100" t="s">
        <v>113</v>
      </c>
      <c r="B118" s="26">
        <v>168919.4</v>
      </c>
      <c r="C118" s="26">
        <f>266476.903+96290.167</f>
        <v>362767.07</v>
      </c>
      <c r="D118" s="26">
        <f>155634.7+56070.063</f>
        <v>211704.763</v>
      </c>
      <c r="E118" s="26">
        <f>145781.142+52397.244</f>
        <v>198178.386</v>
      </c>
      <c r="F118" s="26">
        <f t="shared" si="33"/>
        <v>-164588.684</v>
      </c>
      <c r="G118" s="26">
        <f t="shared" si="29"/>
        <v>-13526.377000000008</v>
      </c>
      <c r="H118" s="27">
        <f t="shared" si="30"/>
        <v>93.61073562619845</v>
      </c>
      <c r="I118" s="27">
        <f t="shared" si="31"/>
        <v>54.62965147305129</v>
      </c>
      <c r="J118" s="26">
        <f t="shared" si="28"/>
        <v>29258.986000000004</v>
      </c>
      <c r="K118" s="28">
        <f t="shared" si="32"/>
        <v>117.32127038102196</v>
      </c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</row>
    <row r="119" spans="1:11" ht="17.25" customHeight="1">
      <c r="A119" s="100" t="s">
        <v>114</v>
      </c>
      <c r="B119" s="26">
        <v>1678.4</v>
      </c>
      <c r="C119" s="26">
        <v>6255.977</v>
      </c>
      <c r="D119" s="26">
        <v>2816.305</v>
      </c>
      <c r="E119" s="26">
        <v>2075.884</v>
      </c>
      <c r="F119" s="26">
        <f t="shared" si="33"/>
        <v>-4180.093</v>
      </c>
      <c r="G119" s="26">
        <f t="shared" si="29"/>
        <v>-740.4209999999998</v>
      </c>
      <c r="H119" s="27">
        <f t="shared" si="30"/>
        <v>73.70948814137674</v>
      </c>
      <c r="I119" s="27">
        <f t="shared" si="31"/>
        <v>33.182410996715625</v>
      </c>
      <c r="J119" s="26">
        <f t="shared" si="28"/>
        <v>397.4839999999999</v>
      </c>
      <c r="K119" s="28">
        <f t="shared" si="32"/>
        <v>123.68231649189705</v>
      </c>
    </row>
    <row r="120" spans="1:13" ht="13.5" customHeight="1">
      <c r="A120" s="100" t="s">
        <v>115</v>
      </c>
      <c r="B120" s="26">
        <v>6133.9</v>
      </c>
      <c r="C120" s="26">
        <v>15030.146</v>
      </c>
      <c r="D120" s="26">
        <v>7193.551</v>
      </c>
      <c r="E120" s="26">
        <v>6131.857</v>
      </c>
      <c r="F120" s="26">
        <f t="shared" si="33"/>
        <v>-8898.289</v>
      </c>
      <c r="G120" s="26">
        <f t="shared" si="29"/>
        <v>-1061.6940000000004</v>
      </c>
      <c r="H120" s="27">
        <f t="shared" si="30"/>
        <v>85.24103047298892</v>
      </c>
      <c r="I120" s="27">
        <f t="shared" si="31"/>
        <v>40.797055464398014</v>
      </c>
      <c r="J120" s="26">
        <f t="shared" si="28"/>
        <v>-2.0429999999996653</v>
      </c>
      <c r="K120" s="28">
        <f t="shared" si="32"/>
        <v>99.96669329464126</v>
      </c>
      <c r="M120" s="1">
        <f>66118.4-65443.4</f>
        <v>674.9999999999927</v>
      </c>
    </row>
    <row r="121" spans="1:11" ht="15" customHeight="1" thickBot="1">
      <c r="A121" s="101" t="s">
        <v>116</v>
      </c>
      <c r="B121" s="71">
        <v>36037.5</v>
      </c>
      <c r="C121" s="71">
        <v>65117.776</v>
      </c>
      <c r="D121" s="71">
        <v>47939.775</v>
      </c>
      <c r="E121" s="71">
        <v>45309.182</v>
      </c>
      <c r="F121" s="71">
        <f t="shared" si="33"/>
        <v>-19808.593999999997</v>
      </c>
      <c r="G121" s="71">
        <f t="shared" si="29"/>
        <v>-2630.5930000000008</v>
      </c>
      <c r="H121" s="102">
        <f t="shared" si="30"/>
        <v>94.51271308636721</v>
      </c>
      <c r="I121" s="102">
        <f t="shared" si="31"/>
        <v>69.58035851838676</v>
      </c>
      <c r="J121" s="71">
        <f t="shared" si="28"/>
        <v>9271.682</v>
      </c>
      <c r="K121" s="103">
        <f t="shared" si="32"/>
        <v>125.72787235518557</v>
      </c>
    </row>
    <row r="122" spans="1:15" ht="0.75" customHeight="1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O122" s="1" t="s">
        <v>15</v>
      </c>
    </row>
    <row r="123" spans="1:11" ht="15.75" customHeight="1" hidden="1">
      <c r="A123" s="104" t="s">
        <v>117</v>
      </c>
      <c r="B123" s="105"/>
      <c r="C123" s="105">
        <v>-1575.8</v>
      </c>
      <c r="D123" s="105">
        <f>D124+D132</f>
        <v>-30035.4</v>
      </c>
      <c r="E123" s="105">
        <v>-5463.8</v>
      </c>
      <c r="F123" s="106"/>
      <c r="G123" s="106"/>
      <c r="H123" s="106"/>
      <c r="I123" s="106"/>
      <c r="J123" s="106"/>
      <c r="K123" s="106"/>
    </row>
    <row r="124" spans="1:13" ht="15.75" customHeight="1" hidden="1">
      <c r="A124" s="104" t="s">
        <v>11</v>
      </c>
      <c r="B124" s="107"/>
      <c r="C124" s="108">
        <v>428.2</v>
      </c>
      <c r="D124" s="106" t="s">
        <v>118</v>
      </c>
      <c r="E124" s="109" t="s">
        <v>119</v>
      </c>
      <c r="F124" s="110"/>
      <c r="G124" s="110"/>
      <c r="H124" s="110"/>
      <c r="I124" s="110"/>
      <c r="J124" s="110"/>
      <c r="K124" s="110"/>
      <c r="M124" s="1">
        <f>4253.1-2503.9</f>
        <v>1749.2000000000003</v>
      </c>
    </row>
    <row r="125" spans="1:11" ht="15" customHeight="1" hidden="1">
      <c r="A125" s="104" t="s">
        <v>117</v>
      </c>
      <c r="B125" s="111"/>
      <c r="C125" s="112">
        <v>428.2</v>
      </c>
      <c r="D125" s="113" t="s">
        <v>118</v>
      </c>
      <c r="E125" s="114" t="s">
        <v>119</v>
      </c>
      <c r="F125" s="115"/>
      <c r="G125" s="115"/>
      <c r="H125" s="115"/>
      <c r="I125" s="115"/>
      <c r="J125" s="108"/>
      <c r="K125" s="108"/>
    </row>
    <row r="126" spans="1:11" ht="17.25" customHeight="1" hidden="1">
      <c r="A126" s="116" t="s">
        <v>120</v>
      </c>
      <c r="B126" s="117"/>
      <c r="C126" s="118">
        <v>2003.9</v>
      </c>
      <c r="D126" s="117"/>
      <c r="E126" s="118">
        <v>1749.1</v>
      </c>
      <c r="F126" s="118"/>
      <c r="G126" s="118"/>
      <c r="H126" s="118"/>
      <c r="I126" s="118"/>
      <c r="J126" s="117"/>
      <c r="K126" s="117"/>
    </row>
    <row r="127" spans="1:11" ht="17.25" customHeight="1" hidden="1">
      <c r="A127" s="119" t="s">
        <v>121</v>
      </c>
      <c r="B127" s="120"/>
      <c r="C127" s="121">
        <v>2503.9</v>
      </c>
      <c r="D127" s="120"/>
      <c r="E127" s="121">
        <v>2503.9</v>
      </c>
      <c r="F127" s="121"/>
      <c r="G127" s="121"/>
      <c r="H127" s="121"/>
      <c r="I127" s="121"/>
      <c r="J127" s="120"/>
      <c r="K127" s="120"/>
    </row>
    <row r="128" spans="1:11" ht="16.5" customHeight="1" hidden="1">
      <c r="A128" s="119" t="s">
        <v>122</v>
      </c>
      <c r="B128" s="120"/>
      <c r="C128" s="121">
        <v>500</v>
      </c>
      <c r="D128" s="120"/>
      <c r="E128" s="121">
        <v>754.8</v>
      </c>
      <c r="F128" s="121"/>
      <c r="G128" s="121"/>
      <c r="H128" s="121"/>
      <c r="I128" s="121"/>
      <c r="J128" s="120"/>
      <c r="K128" s="120"/>
    </row>
    <row r="129" spans="1:11" ht="15.75" customHeight="1" hidden="1">
      <c r="A129" s="116" t="s">
        <v>123</v>
      </c>
      <c r="B129" s="117"/>
      <c r="C129" s="118"/>
      <c r="D129" s="117"/>
      <c r="E129" s="117"/>
      <c r="F129" s="117"/>
      <c r="G129" s="117"/>
      <c r="H129" s="117"/>
      <c r="I129" s="117"/>
      <c r="J129" s="117"/>
      <c r="K129" s="117"/>
    </row>
    <row r="130" spans="1:11" ht="15.75" customHeight="1" hidden="1">
      <c r="A130" s="116" t="s">
        <v>124</v>
      </c>
      <c r="B130" s="122"/>
      <c r="C130" s="118"/>
      <c r="D130" s="117"/>
      <c r="E130" s="114" t="s">
        <v>125</v>
      </c>
      <c r="F130" s="117"/>
      <c r="G130" s="117"/>
      <c r="H130" s="117"/>
      <c r="I130" s="117"/>
      <c r="J130" s="117"/>
      <c r="K130" s="117"/>
    </row>
    <row r="131" spans="1:11" ht="17.25" customHeight="1" hidden="1">
      <c r="A131" s="116" t="s">
        <v>126</v>
      </c>
      <c r="B131" s="122"/>
      <c r="C131" s="123">
        <v>428.2</v>
      </c>
      <c r="D131" s="122"/>
      <c r="E131" s="114" t="s">
        <v>127</v>
      </c>
      <c r="F131" s="117"/>
      <c r="G131" s="117"/>
      <c r="H131" s="117"/>
      <c r="I131" s="117"/>
      <c r="J131" s="117"/>
      <c r="K131" s="117"/>
    </row>
    <row r="132" spans="1:11" ht="15" customHeight="1" hidden="1">
      <c r="A132" s="124" t="s">
        <v>76</v>
      </c>
      <c r="B132" s="125"/>
      <c r="C132" s="125">
        <v>-428.2</v>
      </c>
      <c r="D132" s="125">
        <v>436.1</v>
      </c>
      <c r="E132" s="125">
        <v>1969.4</v>
      </c>
      <c r="F132" s="126"/>
      <c r="G132" s="126"/>
      <c r="H132" s="126"/>
      <c r="I132" s="126"/>
      <c r="J132" s="126"/>
      <c r="K132" s="126"/>
    </row>
    <row r="133" spans="1:11" ht="14.25" customHeight="1" hidden="1">
      <c r="A133" s="104" t="s">
        <v>117</v>
      </c>
      <c r="B133" s="127"/>
      <c r="C133" s="127">
        <v>-428.2</v>
      </c>
      <c r="D133" s="127">
        <v>436.1</v>
      </c>
      <c r="E133" s="127">
        <v>1969.4</v>
      </c>
      <c r="F133" s="128"/>
      <c r="G133" s="128"/>
      <c r="H133" s="128"/>
      <c r="I133" s="128"/>
      <c r="J133" s="128"/>
      <c r="K133" s="128"/>
    </row>
    <row r="134" spans="1:11" ht="15" customHeight="1" hidden="1">
      <c r="A134" s="116" t="s">
        <v>120</v>
      </c>
      <c r="B134" s="4"/>
      <c r="C134" s="4"/>
      <c r="D134" s="4"/>
      <c r="E134" s="129">
        <f>E136-E135</f>
        <v>2128.658</v>
      </c>
      <c r="F134" s="4"/>
      <c r="G134" s="4"/>
      <c r="H134" s="4"/>
      <c r="I134" s="4"/>
      <c r="J134" s="4"/>
      <c r="K134" s="4"/>
    </row>
    <row r="135" spans="1:11" ht="18.75" hidden="1">
      <c r="A135" s="119" t="s">
        <v>121</v>
      </c>
      <c r="B135" s="129"/>
      <c r="C135" s="129"/>
      <c r="D135" s="129"/>
      <c r="E135" s="129">
        <v>2470.842</v>
      </c>
      <c r="F135" s="4"/>
      <c r="G135" s="4"/>
      <c r="H135" s="4"/>
      <c r="I135" s="4"/>
      <c r="J135" s="4"/>
      <c r="K135" s="4"/>
    </row>
    <row r="136" spans="1:11" ht="18.75" hidden="1">
      <c r="A136" s="119" t="s">
        <v>122</v>
      </c>
      <c r="B136" s="129"/>
      <c r="C136" s="129"/>
      <c r="D136" s="129"/>
      <c r="E136" s="129">
        <v>4599.5</v>
      </c>
      <c r="F136" s="4"/>
      <c r="G136" s="4"/>
      <c r="H136" s="4"/>
      <c r="I136" s="4"/>
      <c r="J136" s="4"/>
      <c r="K136" s="4"/>
    </row>
    <row r="137" spans="1:11" ht="21" customHeight="1" hidden="1">
      <c r="A137" s="116" t="s">
        <v>128</v>
      </c>
      <c r="B137" s="4"/>
      <c r="C137" s="4">
        <v>-428.2</v>
      </c>
      <c r="D137" s="4"/>
      <c r="E137" s="4">
        <v>-159.3</v>
      </c>
      <c r="F137" s="4"/>
      <c r="G137" s="4"/>
      <c r="H137" s="4"/>
      <c r="I137" s="4"/>
      <c r="J137" s="4"/>
      <c r="K137" s="7"/>
    </row>
    <row r="138" spans="1:11" ht="15.75">
      <c r="A138" s="130"/>
      <c r="C138" s="95"/>
      <c r="D138" s="95"/>
      <c r="E138" s="95"/>
      <c r="F138" s="95"/>
      <c r="G138" s="95"/>
      <c r="H138" s="95"/>
      <c r="I138" s="95"/>
      <c r="J138" s="95"/>
      <c r="K138" s="95"/>
    </row>
    <row r="139" spans="1:11" ht="15.75">
      <c r="A139" s="130"/>
      <c r="B139" s="131"/>
      <c r="C139" s="131"/>
      <c r="D139" s="95"/>
      <c r="E139" s="96"/>
      <c r="F139" s="95"/>
      <c r="G139" s="95"/>
      <c r="H139" s="95"/>
      <c r="I139" s="95"/>
      <c r="J139" s="95"/>
      <c r="K139" s="95"/>
    </row>
    <row r="140" spans="1:11" ht="18.75">
      <c r="A140" s="116"/>
      <c r="B140" s="117"/>
      <c r="C140" s="117"/>
      <c r="D140" s="117"/>
      <c r="E140" s="117"/>
      <c r="F140" s="117"/>
      <c r="G140" s="117"/>
      <c r="H140" s="117"/>
      <c r="I140" s="156"/>
      <c r="J140" s="156"/>
      <c r="K140" s="156"/>
    </row>
    <row r="141" spans="1:11" ht="15.75">
      <c r="A141" s="130"/>
      <c r="C141" s="95"/>
      <c r="D141" s="95"/>
      <c r="E141" s="95"/>
      <c r="F141" s="95"/>
      <c r="G141" s="95"/>
      <c r="H141" s="95"/>
      <c r="I141" s="95"/>
      <c r="J141" s="95"/>
      <c r="K141" s="96"/>
    </row>
    <row r="142" spans="1:11" ht="15.75">
      <c r="A142" s="130"/>
      <c r="C142" s="95"/>
      <c r="D142" s="95"/>
      <c r="E142" s="95"/>
      <c r="F142" s="95"/>
      <c r="G142" s="95"/>
      <c r="H142" s="95"/>
      <c r="I142" s="95"/>
      <c r="J142" s="95"/>
      <c r="K142" s="96"/>
    </row>
    <row r="143" spans="1:11" ht="15.75">
      <c r="A143" s="130"/>
      <c r="C143" s="95"/>
      <c r="D143" s="95"/>
      <c r="E143" s="95"/>
      <c r="F143" s="95"/>
      <c r="G143" s="95"/>
      <c r="H143" s="95"/>
      <c r="I143" s="95"/>
      <c r="J143" s="95"/>
      <c r="K143" s="96"/>
    </row>
    <row r="144" spans="1:11" ht="15.75">
      <c r="A144" s="130"/>
      <c r="C144" s="95"/>
      <c r="D144" s="95"/>
      <c r="E144" s="95"/>
      <c r="F144" s="95"/>
      <c r="G144" s="95"/>
      <c r="H144" s="95"/>
      <c r="I144" s="95"/>
      <c r="J144" s="95"/>
      <c r="K144" s="96"/>
    </row>
    <row r="145" spans="1:11" ht="15.75">
      <c r="A145" s="130"/>
      <c r="C145" s="95"/>
      <c r="D145" s="95"/>
      <c r="E145" s="95"/>
      <c r="F145" s="95"/>
      <c r="G145" s="95"/>
      <c r="H145" s="95"/>
      <c r="I145" s="95"/>
      <c r="J145" s="95"/>
      <c r="K145" s="96"/>
    </row>
    <row r="146" spans="1:11" ht="15.75">
      <c r="A146" s="130"/>
      <c r="C146" s="95"/>
      <c r="D146" s="95"/>
      <c r="E146" s="95"/>
      <c r="F146" s="95"/>
      <c r="G146" s="95"/>
      <c r="H146" s="95"/>
      <c r="I146" s="95"/>
      <c r="J146" s="95"/>
      <c r="K146" s="95"/>
    </row>
    <row r="147" ht="15.75">
      <c r="A147" s="132"/>
    </row>
    <row r="148" ht="15.75">
      <c r="A148" s="132"/>
    </row>
    <row r="149" ht="15.75">
      <c r="A149" s="132"/>
    </row>
    <row r="150" ht="15.75">
      <c r="A150" s="132"/>
    </row>
    <row r="151" ht="15.75">
      <c r="A151" s="132"/>
    </row>
    <row r="152" ht="15.75">
      <c r="A152" s="132"/>
    </row>
    <row r="153" ht="15.75">
      <c r="A153" s="132"/>
    </row>
    <row r="154" ht="15.75">
      <c r="A154" s="132"/>
    </row>
    <row r="155" ht="15.75">
      <c r="A155" s="132"/>
    </row>
    <row r="156" ht="15.75">
      <c r="A156" s="132"/>
    </row>
    <row r="157" ht="15.75">
      <c r="A157" s="132"/>
    </row>
    <row r="158" ht="15.75">
      <c r="A158" s="132"/>
    </row>
    <row r="159" ht="15.75">
      <c r="A159" s="132"/>
    </row>
    <row r="160" ht="15.75">
      <c r="A160" s="132"/>
    </row>
    <row r="161" ht="15.75">
      <c r="A161" s="132"/>
    </row>
    <row r="162" ht="15.75">
      <c r="A162" s="132"/>
    </row>
    <row r="163" ht="15.75">
      <c r="A163" s="132"/>
    </row>
    <row r="164" ht="15.75">
      <c r="A164" s="132"/>
    </row>
    <row r="165" ht="15.75">
      <c r="A165" s="132"/>
    </row>
    <row r="166" ht="15.75">
      <c r="A166" s="132"/>
    </row>
    <row r="167" ht="15.75">
      <c r="A167" s="132"/>
    </row>
    <row r="168" ht="15.75">
      <c r="A168" s="132"/>
    </row>
    <row r="169" ht="15.75">
      <c r="A169" s="132"/>
    </row>
    <row r="170" ht="15.75">
      <c r="A170" s="132"/>
    </row>
    <row r="171" ht="15.75">
      <c r="A171" s="132"/>
    </row>
    <row r="172" ht="15.75">
      <c r="A172" s="132"/>
    </row>
    <row r="173" ht="15.75">
      <c r="A173" s="132"/>
    </row>
    <row r="174" ht="15.75">
      <c r="A174" s="132"/>
    </row>
    <row r="175" ht="15.75">
      <c r="A175" s="132"/>
    </row>
    <row r="176" ht="15.75">
      <c r="A176" s="132"/>
    </row>
    <row r="177" ht="15.75">
      <c r="A177" s="132"/>
    </row>
    <row r="178" ht="15.75">
      <c r="A178" s="132"/>
    </row>
    <row r="179" ht="15.75">
      <c r="A179" s="132"/>
    </row>
    <row r="180" ht="15.75">
      <c r="A180" s="132"/>
    </row>
    <row r="181" ht="15.75">
      <c r="A181" s="132"/>
    </row>
    <row r="182" ht="15.75">
      <c r="A182" s="132"/>
    </row>
    <row r="183" ht="15.75">
      <c r="A183" s="132"/>
    </row>
    <row r="184" ht="15.75">
      <c r="A184" s="132"/>
    </row>
    <row r="185" ht="15.75">
      <c r="A185" s="132"/>
    </row>
    <row r="186" ht="15.75">
      <c r="A186" s="132"/>
    </row>
    <row r="187" ht="15.75">
      <c r="A187" s="132"/>
    </row>
    <row r="188" ht="15.75">
      <c r="A188" s="132"/>
    </row>
    <row r="189" ht="15.75">
      <c r="A189" s="132"/>
    </row>
    <row r="190" ht="15.75">
      <c r="A190" s="132"/>
    </row>
    <row r="191" ht="15.75">
      <c r="A191" s="132"/>
    </row>
    <row r="192" ht="15.75">
      <c r="A192" s="132"/>
    </row>
    <row r="193" ht="15.75">
      <c r="A193" s="132"/>
    </row>
    <row r="194" ht="15.75">
      <c r="A194" s="132"/>
    </row>
    <row r="195" ht="15.75">
      <c r="A195" s="132"/>
    </row>
    <row r="196" ht="15.75">
      <c r="A196" s="132"/>
    </row>
    <row r="197" ht="15.75">
      <c r="A197" s="132"/>
    </row>
    <row r="198" ht="15.75">
      <c r="A198" s="132"/>
    </row>
    <row r="199" ht="15.75">
      <c r="A199" s="132"/>
    </row>
    <row r="200" ht="15.75">
      <c r="A200" s="132"/>
    </row>
    <row r="201" ht="15.75">
      <c r="A201" s="132"/>
    </row>
    <row r="202" ht="15.75">
      <c r="A202" s="132"/>
    </row>
    <row r="203" ht="15.75">
      <c r="A203" s="132"/>
    </row>
    <row r="204" ht="15.75">
      <c r="A204" s="132"/>
    </row>
    <row r="205" ht="15.75">
      <c r="A205" s="132"/>
    </row>
    <row r="206" ht="15.75">
      <c r="A206" s="132"/>
    </row>
    <row r="207" ht="15.75">
      <c r="A207" s="132"/>
    </row>
    <row r="208" ht="15.75">
      <c r="A208" s="132"/>
    </row>
    <row r="209" ht="15.75">
      <c r="A209" s="132"/>
    </row>
  </sheetData>
  <sheetProtection/>
  <mergeCells count="25">
    <mergeCell ref="C4:E4"/>
    <mergeCell ref="G4:H4"/>
    <mergeCell ref="I4:I6"/>
    <mergeCell ref="J4:K4"/>
    <mergeCell ref="E5:E6"/>
    <mergeCell ref="A1:K1"/>
    <mergeCell ref="A2:K2"/>
    <mergeCell ref="J3:K3"/>
    <mergeCell ref="A4:A6"/>
    <mergeCell ref="B4:B6"/>
    <mergeCell ref="C5:C6"/>
    <mergeCell ref="F5:F6"/>
    <mergeCell ref="G5:G6"/>
    <mergeCell ref="H5:H6"/>
    <mergeCell ref="J5:J6"/>
    <mergeCell ref="A122:K122"/>
    <mergeCell ref="I140:K140"/>
    <mergeCell ref="K5:K6"/>
    <mergeCell ref="L13:M13"/>
    <mergeCell ref="L62:M62"/>
    <mergeCell ref="L63:M63"/>
    <mergeCell ref="L64:M64"/>
    <mergeCell ref="L65:M65"/>
    <mergeCell ref="D5:D6"/>
    <mergeCell ref="L67:M67"/>
  </mergeCells>
  <printOptions/>
  <pageMargins left="0.2755905511811024" right="0.1968503937007874" top="0.15748031496062992" bottom="0.2362204724409449" header="0.15748031496062992" footer="0.2362204724409449"/>
  <pageSetup horizontalDpi="600" verticalDpi="600" orientation="portrait" paperSize="9" scale="70" r:id="rId1"/>
  <rowBreaks count="2" manualBreakCount="2">
    <brk id="71" max="10" man="1"/>
    <brk id="121" max="10" man="1"/>
  </rowBreaks>
  <colBreaks count="1" manualBreakCount="1">
    <brk id="11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Gordeeva_N</dc:creator>
  <cp:keywords/>
  <dc:description/>
  <cp:lastModifiedBy>WINXP</cp:lastModifiedBy>
  <cp:lastPrinted>2012-07-23T11:56:26Z</cp:lastPrinted>
  <dcterms:created xsi:type="dcterms:W3CDTF">2012-07-12T08:39:12Z</dcterms:created>
  <dcterms:modified xsi:type="dcterms:W3CDTF">2012-08-02T15:14:24Z</dcterms:modified>
  <cp:category/>
  <cp:version/>
  <cp:contentType/>
  <cp:contentStatus/>
</cp:coreProperties>
</file>