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0560" windowHeight="6150" activeTab="0"/>
  </bookViews>
  <sheets>
    <sheet name="Лист1" sheetId="1" r:id="rId1"/>
    <sheet name="2010_по_галузям" sheetId="2" r:id="rId2"/>
  </sheets>
  <definedNames>
    <definedName name="_xlnm.Print_Titles" localSheetId="1">'2010_по_галузям'!$6:$7</definedName>
    <definedName name="_xlnm.Print_Titles" localSheetId="0">'Лист1'!$46:$47</definedName>
    <definedName name="_xlnm.Print_Area" localSheetId="1">'2010_по_галузям'!$A$1:$F$200</definedName>
    <definedName name="_xlnm.Print_Area" localSheetId="0">'Лист1'!$A$24:$F$496</definedName>
  </definedNames>
  <calcPr fullCalcOnLoad="1"/>
</workbook>
</file>

<file path=xl/sharedStrings.xml><?xml version="1.0" encoding="utf-8"?>
<sst xmlns="http://schemas.openxmlformats.org/spreadsheetml/2006/main" count="548" uniqueCount="396">
  <si>
    <t xml:space="preserve">       вул.Героїв Сталінграда, 4</t>
  </si>
  <si>
    <t xml:space="preserve">       вул.Жовтневої революції, 16 корп.2</t>
  </si>
  <si>
    <t xml:space="preserve">       вул.Пожарського, 7</t>
  </si>
  <si>
    <t xml:space="preserve">       вул.Володимирська, 38</t>
  </si>
  <si>
    <t xml:space="preserve">       вул.Сухумська,8</t>
  </si>
  <si>
    <t xml:space="preserve">       просп.Університетський,1/7</t>
  </si>
  <si>
    <r>
      <t xml:space="preserve">       просп.Правди,11/31</t>
    </r>
    <r>
      <rPr>
        <i/>
        <sz val="11"/>
        <color indexed="10"/>
        <rFont val="Times New Roman"/>
        <family val="1"/>
      </rPr>
      <t xml:space="preserve"> кв.46</t>
    </r>
  </si>
  <si>
    <t xml:space="preserve">       вул.Пашутіна,22</t>
  </si>
  <si>
    <t xml:space="preserve">Капітальний ремонт неврологічного відділення КЗ «Центральна міська лікарня м.Кіровограда", вул.Карла Маркса,28 </t>
  </si>
  <si>
    <t>Капітальний ремонт КЗ «Навчально-виховне об'єднання - «ЗОШ  І-ІІІ ступенів № 20 – дитячий юнацький центр дитячої та юнацької творчості «Сузір'я», просп.Перемоги, 16</t>
  </si>
  <si>
    <t>Капітальний ремонт КЗ «Навчально-виховне об'єднання - «ЗОШ  І-ІІІ ступенів № 31 – центр дитячої та юнацької творчості «Сузір'я», вул.Космонавта Попова, 11-а</t>
  </si>
  <si>
    <t>Капітальний ремонт міської стоматологічної поліклініки                          № 1, вул.Шевченка, 36</t>
  </si>
  <si>
    <t xml:space="preserve">Капітальний ремонт  пологового будинку №1, вул.О.Журливої,1 </t>
  </si>
  <si>
    <t>Капітальний ремонт пральні КЗ "ЛШМД", вул.Короленка, 56</t>
  </si>
  <si>
    <t>Капітальний ремонт дитячого інфекційного відділення КЗ «Центральна міська лікарня м.Кіровограда" стаціонар № 1, Фортеця, 21</t>
  </si>
  <si>
    <t>Будівництво</t>
  </si>
  <si>
    <t xml:space="preserve">Капітальний ремонт </t>
  </si>
  <si>
    <t>Капітальний ремонт Кіровоградської дитячої школи мистецтв смт.Нове, вул.Металургів, 18</t>
  </si>
  <si>
    <t>Капітальний ремонт покрівлі житлового будинку, вул.Волкова,9 корп.3</t>
  </si>
  <si>
    <t>Капітальний ремонт КЗ «Навчально-виховне об'єднання «Школа козацько-лицарського виховання І-ІІ ступенів  №21 – суспільно-гуманітарний ліцей – дошкільний навчальний заклад”, вул. Берегова, 1</t>
  </si>
  <si>
    <t>Будівництво учбового корпусу та спортзалу ЗОШ І - ІІІ ступенів  № 2, вул.Новгородська, 41</t>
  </si>
  <si>
    <t>Капітальний ремонт навчально-виховного комплексу "ЗОШ  І-ІІІ ступенів №25, природничо-математичний ліцей”, вул.Леваневського, 2-б</t>
  </si>
  <si>
    <t>Капітальний ремонт спеціалізованої ЗОШ І-ІІІ ступенів               № 32, вул. Глинки,1</t>
  </si>
  <si>
    <t>Капітальний ремонт огорожі КЗ “Навчально-виховний комплекс ЗОШ І-ІІ ступенів № 34 – економіко-правовий ліцей “Сучасник” – дитячо-юнацький центр”, просп. Комуністичний, 11</t>
  </si>
  <si>
    <t>Капітальний ремонт ЗОШ  І ступеня № 37, смт.Нове, вул.Металургів, 22а</t>
  </si>
  <si>
    <t>Асфальтування подвір’я дошкільний навчальний заклад (ясла-садок) № 60 «Ягідка» комбінованого типу, вул. Башкирська, 53</t>
  </si>
  <si>
    <t>Капітальний ремонт КЗ  "Навчально-виховне об’єднання "Загальноосвітній навчальний заклад І-ІІІ ступенів № 1-дитячий юнацький центр „Перлинка” вул. Таврійська, 29/32</t>
  </si>
  <si>
    <t xml:space="preserve">Капітальний ремонт ЗОШ  І-ІІІ ступенів № 10, смт. Нове, вул.Металургів, 33а  </t>
  </si>
  <si>
    <t>Капітальний ремонт СЗОШ  І-ІІІ ступенів № 14, вул.Жовтневої революції, 19</t>
  </si>
  <si>
    <t>Капітальний ремонт будівлі ЗОШ І-ІІІ ступенів  № 22, с.Гірниче</t>
  </si>
  <si>
    <t>Капітальний ремонт КЗ «Навчально-виховне об'єднання «ЗОШ  І-ІІІ ступенів № 24 –центр дитячої та юнацької творчості «Оберіг», вул. Тимірязєва, 85</t>
  </si>
  <si>
    <t>Житлове будівництво</t>
  </si>
  <si>
    <t>Будівництво зливової каналізації по вул. Андріївській</t>
  </si>
  <si>
    <t>Капітальний ремонт житлових будинків, в тому числі:</t>
  </si>
  <si>
    <t>Капітальний ремонт</t>
  </si>
  <si>
    <t>Комунальне господарство</t>
  </si>
  <si>
    <t>Капітальний ремонт дорожнього покриття після прокладання інженерних мереж</t>
  </si>
  <si>
    <t>Освіта</t>
  </si>
  <si>
    <t>Капітальний ремонт ДНЗ № 16, смт. Нове</t>
  </si>
  <si>
    <t>Охорона здоров'я</t>
  </si>
  <si>
    <t>Культура</t>
  </si>
  <si>
    <t>Спорт</t>
  </si>
  <si>
    <t>Інші об'єкти</t>
  </si>
  <si>
    <t>Реконструкція</t>
  </si>
  <si>
    <t>Система теплопостачання смт.Нове,  ( 2-га черга ) м.Кіровоград - реконструкція</t>
  </si>
  <si>
    <t>Капітальний ремонт контейнерних майданчиків по місту</t>
  </si>
  <si>
    <t>Капітальний ремонт гімназії нових технологій навчання, вул.Бєляєва, 1</t>
  </si>
  <si>
    <t>Капітальний ремонт приміщення, вул.Медведєва, 11</t>
  </si>
  <si>
    <t>Капітальний ремонт Будинку культури Масляниківка, вул.Микитенка,15</t>
  </si>
  <si>
    <t>(тис.грн.)</t>
  </si>
  <si>
    <t>Всього видатків на завершення будівництва, освоєння об'єктів на майбутні роки</t>
  </si>
  <si>
    <t>Разом видатків на поточний рік</t>
  </si>
  <si>
    <t>КВК  КФКВ  КЕК</t>
  </si>
  <si>
    <t>Капітальний ремонт міської станції юних техніків, вул.Яновського, 60</t>
  </si>
  <si>
    <t>Капітальний ремонт 5-ої  міської  поліклініки, вул.Космонавта Попова, 9-б</t>
  </si>
  <si>
    <t>Теплові мережі, смт.Нове, м.Кіровоград - реконструкція</t>
  </si>
  <si>
    <t>Будівництво 84-х квартирного житлового будинку  за адресою: вул.Генерала Жадова, 22, корпус 1,  102 мікрорайон, м.Кіровоград, позиція № 29 (друга черга будівництва)</t>
  </si>
  <si>
    <t xml:space="preserve"> Назва об'єктів відповідно до проектно-кошторисної документації тощо</t>
  </si>
  <si>
    <t xml:space="preserve">Назва головного розпорядника коштів                                                       </t>
  </si>
  <si>
    <t>Відсоток завершеності будівництва об'єктів на майбутні роки</t>
  </si>
  <si>
    <t>Загальний  обсяг фінансування будівництва (інших капітальних видатків)</t>
  </si>
  <si>
    <t>Капітальний ремонт даху житлового будинку, пров.Водяний,8</t>
  </si>
  <si>
    <t>Капітальний ремонт фасаду ЗОШ  І-ІІІ ступенів  № 23, вул.Івана Франка, 18</t>
  </si>
  <si>
    <t>Будівництво водопроводу по вул.Вітебській</t>
  </si>
  <si>
    <t>Капітальний ремонт  ДЮСШ № 3, вул.Дзержинського, 31</t>
  </si>
  <si>
    <t>Капітальний ремонт прибудованого приміщення до житлового будинку № 20 по вул.Космонавта Попова</t>
  </si>
  <si>
    <t>Капітальний ремонт приміщення  міської стоматологічної поліклініки  № 2,  просп.Університетський, 29</t>
  </si>
  <si>
    <t>ПРОПОЗИЦІЇ</t>
  </si>
  <si>
    <t xml:space="preserve">Перелік об'єктів, видатки на які у 2010 році будуть проводитись </t>
  </si>
  <si>
    <t>Влаштування пішохідного переходу по вул.Тульській</t>
  </si>
  <si>
    <t>Капітальний ремонт санаторного ДНЗ (ясла-садок)  № 65 "Лукомор'я",  вул.Курганна, 2а</t>
  </si>
  <si>
    <t>Капітальний ремонт  вбудованого приміщення, пров.Фортечний,19 (КРУ)</t>
  </si>
  <si>
    <t>Капітальний ремонт будівлі КЗ  НВО «Загальноосвітній навчальний заклад І-ІІІ ступенів № 16 – дитячий юнацький центр «Лідер», пров.Фортечний,7</t>
  </si>
  <si>
    <t xml:space="preserve">Капітальний ремонт будівлі по вул.Велика Пермська, 2 </t>
  </si>
  <si>
    <t>Капітальний ремонт покрівлі житлового будинку, вул.Металургів,7, смт.Нове</t>
  </si>
  <si>
    <t>Реконструкція вул.Леніна</t>
  </si>
  <si>
    <t>Капітальний ремонт дитячої музичної школи № 4, с.Гірниче Лінія 1а, 3а</t>
  </si>
  <si>
    <t>Капітальний ремонт прибудови  житлового будинку,                                                               вул.Чигиринська,28</t>
  </si>
  <si>
    <t xml:space="preserve">Капітальний ремонт покрівлі житлового будинку, вул.Чигиринська,7 </t>
  </si>
  <si>
    <t>Капітальний ремонт культурно-спортивного центру "Козацький зимівник", вул.Прирічна,49</t>
  </si>
  <si>
    <t xml:space="preserve">Будівництво водопроводу по пров.Громадянському на дільниці від ВК5  до ВК12 </t>
  </si>
  <si>
    <t>Реконструкція котельні КЗ «Центральна міська лікарня м.Кіровограда" стаціонар № 1, Фортеця, 21</t>
  </si>
  <si>
    <t>Капітальний ремонт будівлі  ЗОШ   І-ІІІ ступенів                                                            № 33, вул. Микитенка, 35/21</t>
  </si>
  <si>
    <t>Капітальний ремонт ДНЗ (ясла-садок) № 63 «Посмішка», вул.Героїв Сталінграда, 4-а</t>
  </si>
  <si>
    <t>Капітальний ремонт терапевтичного відділення КЗ «Центральна міська лікарня м.Кіровограда" стаціонар № 1, Фортеця, 21</t>
  </si>
  <si>
    <t>Будівництво магістрального водопроводу по вул.Лелеківській</t>
  </si>
  <si>
    <t>Капітальний ремонт приміщення міської санітарно-епідеміологічної станції, вул.Комарова,64</t>
  </si>
  <si>
    <t xml:space="preserve">       просп.Правди 9  корп.1</t>
  </si>
  <si>
    <t xml:space="preserve">       вул. Радянська,14,14-а</t>
  </si>
  <si>
    <t>Капітальний ремонт оздоровчого комплексу ВАТ "Кіровоградський завод дозуючих автоматів", пров.Експериментальний,2</t>
  </si>
  <si>
    <t>Капітальний ремонт ЗОШ  І-ІІІ ступенів № 30,                                                          вул.Свердлова, 97</t>
  </si>
  <si>
    <t>Капітальний ремонт НВК “Кіровоградський колегіум-спеціалізований навчальний заклад І-ІІІ ступенів-дошкільний навчальний заклад-центр естетичного виховання”,                                                                вул.Володарського, 25</t>
  </si>
  <si>
    <t>Капітальний ремонт покрівлі будівлі, вул.Академіка Корольова,11</t>
  </si>
  <si>
    <t>Будівництво водопроводу по  вул. Пальміро Тольятті та вул.Карбишева</t>
  </si>
  <si>
    <t>- кредиторська заборгованість за 2009 рік</t>
  </si>
  <si>
    <t>Будівництво навчального корпусу загальноосвітньої школи № 15, вул.Казанська,13, м.Кіровоград (корегування проектної документації)</t>
  </si>
  <si>
    <t>Монтаж лічильників обліку електроенергії ж/б по вул.Київській, 35</t>
  </si>
  <si>
    <t>Капітальний ремонт покрівлі житлового будинку по вул.Пацаєва, 14,  корп.2</t>
  </si>
  <si>
    <t xml:space="preserve">       просп.Правди 8  корп.5</t>
  </si>
  <si>
    <t xml:space="preserve">       просп. Правди, 9, корп.2 </t>
  </si>
  <si>
    <t xml:space="preserve">       просп. Правди,7 корп.4</t>
  </si>
  <si>
    <t xml:space="preserve">Капітальний ремонт греблі ТЕЦ </t>
  </si>
  <si>
    <t>Капітальний ремонт пам'ятника Невідомому солдату</t>
  </si>
  <si>
    <t>Капітальний ремонт приміщення виробничої бази ОПЕМЗО "Міськсвітло", вул.Панфіловців, 20</t>
  </si>
  <si>
    <t>Капітальний ремонт комунальних гаражів по вул.Калініна</t>
  </si>
  <si>
    <t>Капітальний ремонт ЗОШ № 4, вул. Калініна,18</t>
  </si>
  <si>
    <t>Капітальний ремонт ЗОШ № 21, вул.Берегова,1</t>
  </si>
  <si>
    <t>Капітальний ремонт Будинку вчителя,  вул. Леніна, 22-а</t>
  </si>
  <si>
    <t>Капітальний ремонт гімназії ім. Т.Г.Шевченка,  вул. Шевченка, 9</t>
  </si>
  <si>
    <t>Капітальний ремонт ЗОШ № 31, вул.Космонавта Попова, 11-а</t>
  </si>
  <si>
    <t>Капітальний ремонт КЗ "НВО "Загальноосвітня школа-інтернат І-ІІІ ступенів з утриманням дітей-сиріт та класами для дітей зі зниженим зором - центр позашкільного виховання", вул.Короленка,46</t>
  </si>
  <si>
    <t>Капітальний ремонт ДЮК "Моноліт", проїзд  Тінистий, 5</t>
  </si>
  <si>
    <t>Капітальний ремонт гімназії № 9, вул.Академіка Корольова, 27/21</t>
  </si>
  <si>
    <t>Капітальний ремонт  СЗОШ № 6, вул. Тимірязєва, 63</t>
  </si>
  <si>
    <t>Капітальний ремонт  даху 2-го поліклінічного відділення комунального закладу «Поліклінічне об’єднання м.Кіровограда» по вул.Валентини Терешкової, 136</t>
  </si>
  <si>
    <t>Капітальний ремонт 3-ої  міської поліклініки, вул.Кропивницького, 22</t>
  </si>
  <si>
    <t>Капітальний ремонт приміщення амбулаторії загальної практики – сімейної медицини с.Гірниче, Лінія 10-а</t>
  </si>
  <si>
    <t>Капітальний ремонт КЗ "Центральна міська лікарня м.Кіровоград", вул.Леніна, 45/35</t>
  </si>
  <si>
    <t>Капітальний ремонт будівлі, вул.Карла.Маркса.41 (к. 426)</t>
  </si>
  <si>
    <t xml:space="preserve">Капітальний ремонт будівлі, вул.Тимірязєва, 68 </t>
  </si>
  <si>
    <t>Капітальний ремонт будівлі, вул.Габдрахманова, 7</t>
  </si>
  <si>
    <t>Реконструкція артехітектурного комплексу будівлі СДПЧ-1 по вул.Пашутінській, 1</t>
  </si>
  <si>
    <t>Встановлення пам'ятника О.М.Пашутіну по вул.Карла Маркса, 41 та благоустрій прилеглої території</t>
  </si>
  <si>
    <t>Управління капітального будівництва  - разом</t>
  </si>
  <si>
    <t>у тому числі:</t>
  </si>
  <si>
    <t xml:space="preserve">                   - кредиторська заборгованість за 2009 рік</t>
  </si>
  <si>
    <t xml:space="preserve">                   - капітальні вкладення </t>
  </si>
  <si>
    <t>Розширення проїжджої частини вул.Бєляєва від вул.Соціалістичної до вул.Котовського</t>
  </si>
  <si>
    <t>за рахунок коштів  бюджету розвитку</t>
  </si>
  <si>
    <t>Влаштування  водовідведення зливових стоків біля магазину "Лісний" по вул.Московській</t>
  </si>
  <si>
    <t>Будівництво котельна для ЗОШ № 17 та ДНЗ № 65 по вул.Комарова в м.Кіровограді (І черга)</t>
  </si>
  <si>
    <t>Капітальний ремонт спеціалізованої ЗОШ № 34,                                                           просп. Комуністичний,11</t>
  </si>
  <si>
    <t>Капітальний ремонт  будівлі "НВО "Спеціальний загальноосвітній заклад І ступеня "Гармонія" - Гімназія ім.Тараса Шевченка - центр позашкільного виховання "Контакт", Луначарського, 15</t>
  </si>
  <si>
    <t>Будівництво каналізаційного колектору, смт.Нове, вул.Металургів</t>
  </si>
  <si>
    <t>Капітальний ремонт пам’ятника радянським артилеристам по вул.Короленка</t>
  </si>
  <si>
    <t>Капітальний ремонт  учбового корпусу ЗОШ І-ІІІ ступенів № 7 ім.О.Пушкіна, вул.Генерала Шумілова, 30</t>
  </si>
  <si>
    <r>
      <t xml:space="preserve">Капітальний ремонт </t>
    </r>
    <r>
      <rPr>
        <sz val="11"/>
        <color indexed="8"/>
        <rFont val="Times New Roman"/>
        <family val="1"/>
      </rPr>
      <t xml:space="preserve"> НВО "Спеціальна загальноосвітня школа - дитячий садок для дітей з вадами слуху", вул.Куроп'ятникова, 19</t>
    </r>
  </si>
  <si>
    <t>Капітальний ремонт дитячої музичної школи № 1,                                вул. Дзержинського, 65</t>
  </si>
  <si>
    <t>Капітальний ремонт приміщення амбулаторії загальної практики – сімейної медицини с.Гірниче, Лінія 10-а (газове опалення)</t>
  </si>
  <si>
    <t xml:space="preserve">       с.Гірниче, Лінія 9-а  № 48</t>
  </si>
  <si>
    <t xml:space="preserve">       с.Гірниче, Лінія 9-а  №  49</t>
  </si>
  <si>
    <t xml:space="preserve">       с.Гірниче, Лінія 9-а  № 51</t>
  </si>
  <si>
    <t>Капітальний ремонт ДЮСШ № 2, вул.Курганна,64</t>
  </si>
  <si>
    <t>станом на 16.03.2010р.</t>
  </si>
  <si>
    <t>Департамент  житлово-комунального господарства</t>
  </si>
  <si>
    <t>Капітальний ремонт доріг, у тому числі виготовлення проектно – кошторисної документації</t>
  </si>
  <si>
    <t xml:space="preserve">Капітальний ремонт покрівель житлових будинків  </t>
  </si>
  <si>
    <t xml:space="preserve">Управління капітального будівництва  </t>
  </si>
  <si>
    <t>Всього видатків на завершення будівництва</t>
  </si>
  <si>
    <t>Всього видатків на поточний рік</t>
  </si>
  <si>
    <t>Капітальний ремонт прилеглої території до житлового будинку, просп. Правди 8, корп.6</t>
  </si>
  <si>
    <t>Капітальний ремонт дитячого будинку сімейного типу Дерев"янків, вул. Врубеля, 22</t>
  </si>
  <si>
    <t>Р-2015</t>
  </si>
  <si>
    <t>Будівництво госпфекальної каналізації від будівель по вулицях Лесі Українки, Дарвіна, Кільцевій (проектні роботи)</t>
  </si>
  <si>
    <t>Капітальний ремонт міської Дошки Пошани</t>
  </si>
  <si>
    <t>Капітальний ремонт вул. Леніна</t>
  </si>
  <si>
    <t>Капітальний ремонт інженерних мереж під благоустрій перехрестя вулиць Пушкіна і Андріївської</t>
  </si>
  <si>
    <t>Будівництво  учбового корпусу  та  спортзалу ЗОШ І-ІІІ ступенів № 2, вул. Новгородська, 41</t>
  </si>
  <si>
    <t>Капітальний ремонт ЗОШ №4, вул. Калініна, 18</t>
  </si>
  <si>
    <t>Капітальний ремонт  ЗОШ І-ІІІ ступенів № 7 ім.О.Пушкіна, вул.Генерала Шумілова, 30</t>
  </si>
  <si>
    <t>Капітальний ремонт будівлі КЗ НВО " Загальноосвітній навчальний заклад І-ІІІ ступенів №16 - дитяґчий юнацький центр"Лідер", пров. Фортечний, 7</t>
  </si>
  <si>
    <t>Капітальний ремонт СЗОШ І-ІІІ ст.№6, вул.Тимірязєва, 63</t>
  </si>
  <si>
    <t>Капітальний ремонт приміщення міської стоматологічної поліклініки № 2, просп. Університетський, 29</t>
  </si>
  <si>
    <t>Капітальний ремонт приміщення дитячої стоматологічної поліклініки, вул. Жовтневої революції, 31</t>
  </si>
  <si>
    <t>Капітальний ремонт будівлі, вул.Леніна, 9</t>
  </si>
  <si>
    <t xml:space="preserve">Будівництво зливової каналізації по вул. Андріївській </t>
  </si>
  <si>
    <t xml:space="preserve">Насосна станція "Зона ІІ-А", м.Кіровоград, резервуар чистої води - будівництво </t>
  </si>
  <si>
    <t>Газифікація вул. Лисенка, станція Лелеківка, с. Нове (проектні роботи)</t>
  </si>
  <si>
    <t>вул. Бєляєва,11</t>
  </si>
  <si>
    <t>вул.Червоногвардійська, 46</t>
  </si>
  <si>
    <t>вул. Жовтневої революції, 31</t>
  </si>
  <si>
    <t>вул. Молодіжна, 23</t>
  </si>
  <si>
    <t>вул. Куроп’ятникова, 25</t>
  </si>
  <si>
    <t>вул.Тельмана,5</t>
  </si>
  <si>
    <t>вул.Зінченка, 3-а</t>
  </si>
  <si>
    <t>вул. Єгорова, 4/7</t>
  </si>
  <si>
    <t>вул. Єгорова, 26</t>
  </si>
  <si>
    <t>вул. Леніна, 16/7</t>
  </si>
  <si>
    <t>вул. Героїв Сталінграда, 5, п. 1</t>
  </si>
  <si>
    <t>вул. Волкова, 28, корп.1, п.2</t>
  </si>
  <si>
    <t>вул. Волкова, 28, корп.1, п.4</t>
  </si>
  <si>
    <t>вул. Волкова, 28, корп.1, п.5</t>
  </si>
  <si>
    <t>вул. Полтавська, 81, п.2</t>
  </si>
  <si>
    <t>Ремонт внутрішньодворових доріг з влаштуванням  контейнерних майданчиків</t>
  </si>
  <si>
    <t>вул. Героїв Сталінграда, 12, к. 1</t>
  </si>
  <si>
    <t>вул. Тельмана, 10</t>
  </si>
  <si>
    <t xml:space="preserve">вул. Дзержинського                                 </t>
  </si>
  <si>
    <t xml:space="preserve">вул. Василини                                           </t>
  </si>
  <si>
    <t xml:space="preserve">вул. Покровська                                        </t>
  </si>
  <si>
    <t xml:space="preserve">Капітальний   ремонт  тротуарів </t>
  </si>
  <si>
    <t xml:space="preserve">Реконструкція </t>
  </si>
  <si>
    <t>капітальний ремонт ліфтів</t>
  </si>
  <si>
    <t xml:space="preserve">Погашення кредиторської заборгованості </t>
  </si>
  <si>
    <t>вул. Космонавта Попова</t>
  </si>
  <si>
    <t>Будівництво котельні КЗ «Навчально-виховне об'єднання «ЗОШ навчальний заклад І-ІІІ ступенів № 17 –центр естетичного виховання «Калинка» , санаторний ДНЗ (ясла-садок) № 65 «Лукомор’я»,  ДНЗ (ясла-садок) № 48 «Журавочка», вул. Комарова, 54 та ДНЗ (ясла-садок) №22 "Оленка", вул. Комарова,60</t>
  </si>
  <si>
    <t xml:space="preserve">Перелік об'єктів, видатки на які у 2011 році будуть проводитись </t>
  </si>
  <si>
    <t>вул. Шатила 3, к.2</t>
  </si>
  <si>
    <t>просп. Комуністичний, 22/12</t>
  </si>
  <si>
    <t>ККПЕМЗО "Міськсвітло"</t>
  </si>
  <si>
    <t>Внески органів місцевого самоврядування у статутні фонди підприємств, у т.ч.</t>
  </si>
  <si>
    <t>Капітальний ремонт каналізаційної мережі по вул.Металургів, с.Нове</t>
  </si>
  <si>
    <t>Капітальний ремонт дитячого будинку сімейного типу Гаркуш, вул. Тульська, 52-б</t>
  </si>
  <si>
    <t xml:space="preserve">Всього: </t>
  </si>
  <si>
    <t>вул. Комарова, 48/149</t>
  </si>
  <si>
    <t>Капітальний ремонт та реконструкція житлових будинків, в т.ч. балконів, карнизів, цоколів, козирків над входами, відмосток  та влаштування  пандусів біля житлових будинків, у тому числі виготовлення проектно-кошторисної документації</t>
  </si>
  <si>
    <t>вул. Пушкіна, 66</t>
  </si>
  <si>
    <t>вул. Єгорова, 8</t>
  </si>
  <si>
    <t>Капітальний ремонт ліфтів та проведення експертиз, в т.ч.</t>
  </si>
  <si>
    <t>експертиза ліфтів</t>
  </si>
  <si>
    <t>вул. Волкова, 28, корп.1, п.6</t>
  </si>
  <si>
    <t>вул. Жовтневої революції, 28</t>
  </si>
  <si>
    <t>Гідропневматичне очищення системи опалення житлового будинку по вул. Кропивницького, 80</t>
  </si>
  <si>
    <t>Капітальний ремонт мереж зовнішнього освітлення :</t>
  </si>
  <si>
    <t>вул. Дзержинського</t>
  </si>
  <si>
    <t>вул. Севастопольська</t>
  </si>
  <si>
    <t>вул. Свердлова</t>
  </si>
  <si>
    <t>вул. Козакова</t>
  </si>
  <si>
    <t>вул. Чигиринська</t>
  </si>
  <si>
    <t>містечко АРЗ</t>
  </si>
  <si>
    <t>вул. Повітрянофлотська</t>
  </si>
  <si>
    <t>вул. Комарова</t>
  </si>
  <si>
    <t>вул. Кременчуцька</t>
  </si>
  <si>
    <t>вул. Маріупольська</t>
  </si>
  <si>
    <t>вул.Барболіна</t>
  </si>
  <si>
    <t>вул. Енергетиків</t>
  </si>
  <si>
    <t>вул. В'ячеслава Чорновола</t>
  </si>
  <si>
    <t>вул. Тимірязєва</t>
  </si>
  <si>
    <t>вул. Володарського</t>
  </si>
  <si>
    <t>вул. Андріївська</t>
  </si>
  <si>
    <t xml:space="preserve">Капітальний ремонт шляхопровіду по пров. Об'їзному            </t>
  </si>
  <si>
    <t>вул. Нижня П’ятихатська</t>
  </si>
  <si>
    <t>просп. Винниченка</t>
  </si>
  <si>
    <t>вул. Єгорова</t>
  </si>
  <si>
    <t>КППУШ</t>
  </si>
  <si>
    <t>вул. Десантників</t>
  </si>
  <si>
    <t>Капітальний ремонт будівлі ДНЗ № 16 " Дружба ",                          вул. Металургів, 34-а, с. Нове</t>
  </si>
  <si>
    <t>Капітальний ремонт покрівлі житлового будинку,                               вул. Металургів,7, с. Нове</t>
  </si>
  <si>
    <t>Капітальний ремонт покрівлі житлового будинку,                                 вул. Яновського,153-а</t>
  </si>
  <si>
    <t>Капітальний реморнт житлового будинку по                                           вул. Червонозорівській, 7 (проектні роботи )</t>
  </si>
  <si>
    <t>Капітальний ремонт будівлі ЗОШ І-ІІІ ступенів №22,                          с. Гірниче</t>
  </si>
  <si>
    <t>Капітальний ремонт міської станції юних техніків,                              вул. Яновського, 60</t>
  </si>
  <si>
    <t>Капітальний ремонт дитячої музичної школи № 3,                               вул. Академіка Корольова, 4</t>
  </si>
  <si>
    <t>Капітальний ремонт вбудованого приміщення,                                     пров. Фортечний, 19</t>
  </si>
  <si>
    <t>Капітальний ремонт будівлі ЗОШ   І-ІІІ ступенів   № 33,                              вул. Микитенка, 35/21</t>
  </si>
  <si>
    <t>Капітальний ремонт навчально-виховного комплексу                           "ЗОШ  І-ІІІ ступенів №25, природничо-математичний ліцей”, вул.Леваневського, 2-б</t>
  </si>
  <si>
    <t>Капітальний ремонт КЗ «Навчально-виховне об'єднання                                  «ЗОШ  І-ІІІ ступенів № 24 –центр дитячої та юнацької творчості «Оберіг», вул. Тимірязєва, 85</t>
  </si>
  <si>
    <t>Капітальний ремонт дорожнього покриття по                                         вул. Андріївській</t>
  </si>
  <si>
    <t xml:space="preserve">Капітальний ремонт ДНЗ № 16, с. Нове </t>
  </si>
  <si>
    <t>Капітальний ремонт покрівель житлових будинків</t>
  </si>
  <si>
    <t xml:space="preserve">Капітальний ремонт та промивання мереж теплопостачання </t>
  </si>
  <si>
    <t>Капітальний ремонт та гідродинамічне очищення систем каналізації</t>
  </si>
  <si>
    <t>Капітальний ремонт доріг, у тому числі виготовлення проектно-кошторисної документації</t>
  </si>
  <si>
    <t xml:space="preserve"> </t>
  </si>
  <si>
    <t>Капітальний ремонт приміщення міської санітарно-епідеміологічної станції, вул. Комарова, 64</t>
  </si>
  <si>
    <t>Капітальний ремонт КЗ НВО "Загальноосвітній навчальний заклад І-ІІІ ступенів №1 - дитячий юнацький центр "Перлинка", вул.Таврійська, 29/32</t>
  </si>
  <si>
    <t>Капітальний ремонт електричних мереж будівлі по вул.Комарова, 12-а</t>
  </si>
  <si>
    <t>вул. Пальмиро Тольятті</t>
  </si>
  <si>
    <t>вул. Кіровоградська</t>
  </si>
  <si>
    <t>вул. Богдана Хмельницького</t>
  </si>
  <si>
    <t>вул. Дем'яна Бєдного</t>
  </si>
  <si>
    <t>вул. Таврична</t>
  </si>
  <si>
    <t>вул. Станиславська</t>
  </si>
  <si>
    <t>вул. Калузька</t>
  </si>
  <si>
    <t>вул. Тульська</t>
  </si>
  <si>
    <t>вул. Авіаційна (від вул. Варшавської до вул.Братиславської)</t>
  </si>
  <si>
    <t>вул. Жовтневої Революції, 26, корп.4,3</t>
  </si>
  <si>
    <t>просп. Комуністичний, 7</t>
  </si>
  <si>
    <t>вул. Героїв Сталінграда, 19</t>
  </si>
  <si>
    <t>вул. Героїв Сталінграда, 9</t>
  </si>
  <si>
    <t>вул. Радянська, 4</t>
  </si>
  <si>
    <t>вул. Добровольського, 11</t>
  </si>
  <si>
    <t>вул. Пацаєва, 6, к.1</t>
  </si>
  <si>
    <t>вул.Пацаєва, 12, к.1</t>
  </si>
  <si>
    <t>вул. Бєляєва,7,к.1</t>
  </si>
  <si>
    <t>вул. Космонавта Попова, 7, к.1</t>
  </si>
  <si>
    <t>вул. Космонавта Попова, 18, к.1</t>
  </si>
  <si>
    <t>вул. Маршала Конєва, 23, к.4</t>
  </si>
  <si>
    <t>вул. Генерада Жадова, 23,к.3</t>
  </si>
  <si>
    <t>вул. Генерада Жадова, 23,к.2</t>
  </si>
  <si>
    <t>вул. Хабаровська, 7</t>
  </si>
  <si>
    <t>просп.Перемоги, 8, корп.2</t>
  </si>
  <si>
    <t>до Програми інвестиційної діяльності м.Кіровограда на                       2011 рік</t>
  </si>
  <si>
    <t>Відсоток завершено-сті будівниц-тва об'єктів на початок бюджет-ного року</t>
  </si>
  <si>
    <t>Додаток 2</t>
  </si>
  <si>
    <t>Будівництво 84- квартирного житлового будинку  за адресою: вул.Генерала Жадова, 22, корпус 1,                                   102 мікрорайон, м.Кіровоград, позиція № 29 (друга черга будівництва)</t>
  </si>
  <si>
    <t xml:space="preserve">Добудова Кіровоградського міського соціального гуртожитку для дітей-сиріт та дітей, позбавлених батьківського піклування, вул. Тельмана, 75-г  </t>
  </si>
  <si>
    <t>Капітальний ремонт  житлового будинку, просп. Правди, 8,                 корп. 5</t>
  </si>
  <si>
    <t>Капітальний ремонт  житлового будинку, просп. Правди, 9,                корп. 1</t>
  </si>
  <si>
    <t>Капітальний ремонт житлового будинку по                               вул. Донецькій, 90-б</t>
  </si>
  <si>
    <t xml:space="preserve">   по    вул. Червонозорівській, 7 (усунення аварійності)</t>
  </si>
  <si>
    <t xml:space="preserve">   по  вул.Пожарського, 7</t>
  </si>
  <si>
    <t xml:space="preserve">   по   просп.Правди, 7, корп.3</t>
  </si>
  <si>
    <t xml:space="preserve">   по  просп.Правди, 8, корп.3</t>
  </si>
  <si>
    <t>Газифікація житлового будинку, вул. Толстого, 34</t>
  </si>
  <si>
    <t>Капітальний ремонт огорожі набережної р. Інгулу</t>
  </si>
  <si>
    <t>Капітальний ремонт дитячого майданчика, вул. Бєлінського</t>
  </si>
  <si>
    <t>Система теплопостачання, смт.Нове  ( 2-га черга ), м.Кіровоград - реконструкція</t>
  </si>
  <si>
    <t>Будівництво газової міні-котельні ДНЗ (ясла-садок) № 72 "Гномик", пров.Фортечний, 23-а</t>
  </si>
  <si>
    <t>Будівництво котельні  ДНЗ № 31 та  № 73, пров.Кінний, 3</t>
  </si>
  <si>
    <t>Капітальний ремонт НВО " Спеціальна загальноосвітня школа-дитячий садок для дітей з вадами слуху",                 вул. Куроп'ятникова, 19</t>
  </si>
  <si>
    <t xml:space="preserve">Капітальний ремонт ЗОШ  І-ІІІ ступенів № 10, с. Нове, вул.Металургів, 33-а  </t>
  </si>
  <si>
    <t>Капітальний ремонт КЗ " НВО " Школа козацько-лицарського виховання І-ІІ ступенів № 21 - суспільно-гуманітарний ліцей-дошкільний навчальний заклад",               вул. Берегова, 1</t>
  </si>
  <si>
    <t>Капітальний ремонт будівлі дошкільного навчального закладу (ясла-садок) №63 "Посмішка",  вул.Героїв Сталінграда, 4-а</t>
  </si>
  <si>
    <t xml:space="preserve">Капітальний ремонт  пологового будинку №1, вул.Олени Журливої,1 </t>
  </si>
  <si>
    <t xml:space="preserve">Капітальний ремонт неврологічного відділення                     КЗ «Центральна міська лікарня м.Кіровограда",             вул.Карла Маркса,28 </t>
  </si>
  <si>
    <t>Капітальний ремонт відділення ЕКГ та ЦСУ                           КЗ  "Центральна міська лікарня", стаціонар №1,                    вул. Фортеця,21</t>
  </si>
  <si>
    <t>Капітальний ремонт будівель "Центральна міська лікарня", стаціонар №1, вул. Фортеця,21</t>
  </si>
  <si>
    <t>Капітальний ремонт   пральні із заміною  парового котла,    стаціонар №1 КЗ "Центральна міська лікарня м.Кіровограда", вул.Фортеця, 21</t>
  </si>
  <si>
    <t>Капітальний ремонт Кіровоградської дитячої школи мистецтв, с.Нове, вул.Металургів, 18</t>
  </si>
  <si>
    <t>Капітальний ремонт Будинку культури Масляниківки, вул.Микитенка,15</t>
  </si>
  <si>
    <t>вул. В"ячеслава  Чорновола, 1-б</t>
  </si>
  <si>
    <t>вул. Героїв Сталінграда, 12, к. 2</t>
  </si>
  <si>
    <t>вул. Кременчуцька, 3</t>
  </si>
  <si>
    <t>вул. Кременчуцька, 5</t>
  </si>
  <si>
    <t>вул. Варшавська, 2-а</t>
  </si>
  <si>
    <t>вул. Пацаєва,3, к.1</t>
  </si>
  <si>
    <t>вул. Пацаєва,8, к.4</t>
  </si>
  <si>
    <t>вул. Жовтневої революції, 37/16</t>
  </si>
  <si>
    <t>вул. Повітрянофлотська, 67, к.2</t>
  </si>
  <si>
    <t>вул. Академіка Корольова, 30</t>
  </si>
  <si>
    <t>вул. Червонозорівська, 17</t>
  </si>
  <si>
    <t>вул. Робоча, 2</t>
  </si>
  <si>
    <t>просп. Університетський, 27</t>
  </si>
  <si>
    <t>просп. Університетський,23, к.2</t>
  </si>
  <si>
    <t>просп. Університетський,23, к.1</t>
  </si>
  <si>
    <t>Капітальний ремонт внутрішньобудинкових  інженерних  мереж</t>
  </si>
  <si>
    <t>вул. Карла Маркса, 11/11,  к. 6</t>
  </si>
  <si>
    <t>вул. Єгорова, 6</t>
  </si>
  <si>
    <t>вул. Жовтневої революції, 26, к.4, п.1</t>
  </si>
  <si>
    <t>вул. Жовтневої революції, 28,  п.2</t>
  </si>
  <si>
    <t>вул. Преображенська ,10,  п.1</t>
  </si>
  <si>
    <t>вул. Преображенська ,10,  п.2</t>
  </si>
  <si>
    <t>вул. Пацаєва,12, корп.1,  п.2</t>
  </si>
  <si>
    <t>вул. Пацаєва,12, корп.1, п.1</t>
  </si>
  <si>
    <t>вул. Пацаєва,12, корп.1, п.3</t>
  </si>
  <si>
    <t>вул. Пацаєва, 14,  корп.1, п.3</t>
  </si>
  <si>
    <t>вул. Пацаєва, 14, корп.1,  п.4</t>
  </si>
  <si>
    <t>вул. Волкова, 16, корп.3, п.1</t>
  </si>
  <si>
    <t>вул. Кірова, 1, п.3</t>
  </si>
  <si>
    <t>вул. Кірова, 1, п.4</t>
  </si>
  <si>
    <t>вул. Преображенська, 6, п.6</t>
  </si>
  <si>
    <t>вул. Преображенська, 6, п.5</t>
  </si>
  <si>
    <t>вул. Волкова, 16, корп.3, п.2</t>
  </si>
  <si>
    <t>вул. Преображенська, 12, п.1</t>
  </si>
  <si>
    <t>вул. Преображенська, 12, п.2</t>
  </si>
  <si>
    <t>вул. Гагаріна,  9, п.1</t>
  </si>
  <si>
    <t>пров. Ковалівський, 13, п.1</t>
  </si>
  <si>
    <t>пров. Ковалівський, 13, п.2</t>
  </si>
  <si>
    <t>пров. Ковалівський, 13, п.3</t>
  </si>
  <si>
    <t>пров. Ковалівський, 13, п.4</t>
  </si>
  <si>
    <t>вул. Кропивницького, 80, п.5</t>
  </si>
  <si>
    <t>вул. Жовтневої революції, 31,  п.1</t>
  </si>
  <si>
    <t>вул. Жовтневої революції, 31,  п.2</t>
  </si>
  <si>
    <t>вул. Жовтневої революції, 31,  п.3</t>
  </si>
  <si>
    <t>вул. Жовтневої революції, 31,  п.4</t>
  </si>
  <si>
    <t>вул. Жовтневої революції, 31,  п.5</t>
  </si>
  <si>
    <t>вул. Жовтневої революції, 31,  п.6</t>
  </si>
  <si>
    <t>вул. Жовтневої революції, 31,  п.7</t>
  </si>
  <si>
    <t>вул. Волкова, 28, к.1</t>
  </si>
  <si>
    <t>вул. Бєляєва,13, к.2</t>
  </si>
  <si>
    <t>вул. Пацаєва,3,  к.3</t>
  </si>
  <si>
    <t>просп. Перемоги, 8, корп.2</t>
  </si>
  <si>
    <t>просп. Перемоги, 12, корп.1</t>
  </si>
  <si>
    <t>вул. Жовтневої революції, 28, корп.4</t>
  </si>
  <si>
    <t>вул. Бєляєва, 10</t>
  </si>
  <si>
    <t>вул. Бєляєва, 12</t>
  </si>
  <si>
    <t>вул. Волкова, 12</t>
  </si>
  <si>
    <t>вул. Волкова, 26, корп.1</t>
  </si>
  <si>
    <t>вул. Київська</t>
  </si>
  <si>
    <t>вул. Габдрахманова (від  вул. Жовтневої революції до           вул. Панфіловців)</t>
  </si>
  <si>
    <t>вул.Барболіна через вул. Аксьонкіної</t>
  </si>
  <si>
    <t>вул. Волкова ( дамба від кардіологічного диспансеру до         вул. Родникової )</t>
  </si>
  <si>
    <t xml:space="preserve">вул. Верхня Биковська                    </t>
  </si>
  <si>
    <t>вул. Волкова (від вул. Героїв Сталінграда до Межового Бульвару)</t>
  </si>
  <si>
    <t xml:space="preserve">Гідродинамічне очищення систем каналізації госпфекального  колектора  по вул. Орджонікідзе (від каналізаційного колодязя на розі вул.Медведєва та вул.Орджонікідзе по просп.Винниченка до врізки в лівобережний колектор КП "Кіровоградське ВКГ" на майдані Б.Хмельницького)  </t>
  </si>
  <si>
    <t>Капітальний ремонт інженерних мереж під благоустрій перехрестя вулиць Верхньої Биковської і Андріївської</t>
  </si>
  <si>
    <t>Капітальний ремонт будівлі КП "Аварійно-диспетчерська служба 080", вул. Калініна, 3</t>
  </si>
  <si>
    <t>Капітальний ремонт СЗОШ І-ІІІ ступенів №14,                      вул. Жовтневої революції,19</t>
  </si>
  <si>
    <t>вул. Калініна, 22</t>
  </si>
  <si>
    <t>Капітальний ремонт  спеціалізованої ЗОШ І-ІІІ ступенів №32, корпус 2, вул.Курортна,1</t>
  </si>
  <si>
    <t>Капітальний ремонт приміщення амбулаторії загальної практики - сімейної медицини с. Гірниче, Лінія 10-а (газове опалення)</t>
  </si>
  <si>
    <t>Капітальний ремонт  бібліотеки №5,                                         вул. Водоп'янова, 60</t>
  </si>
  <si>
    <t>Реконструкція котельні КЗ "НВО "Загальноосвітня школа-інтернат І-ІІІ ступенів з утриманням дітей-сиріт та класами для дітей зі зниженим зором-центр позашкільного виховання", вул. Короленка, 46 (проектні роботи)</t>
  </si>
  <si>
    <t>Будівництво житлового будинку по вул. Генерала Жадова (позиція №35, проектна документація)</t>
  </si>
  <si>
    <t>Капітальний ремонт будівлі дошкільного навчального закладу (ясла-садок) №37 "Ластівка" ,              вул.Преображенська, 101</t>
  </si>
  <si>
    <t>Капітальний ремонт НВК “Кіровоградський колегіум-спеціалізований навчальний заклад І-ІІІ ступенів-дошкільний навчальний заклад-центр естетичного виховання”,   вул. Володарського, 25</t>
  </si>
  <si>
    <t>Капітальний ремонт пральні КЗ "ЛШМД",                              вул.Короленка, 56</t>
  </si>
  <si>
    <t>Капітальний ремонт 5-ої міської поліклініки,                            вул. Космонавта Попова,9-б</t>
  </si>
  <si>
    <t>вул.Експериментальна - Генерала Родимцева</t>
  </si>
  <si>
    <t>Заступник директора департаменту економіки та фінансів - начальник управління економіки</t>
  </si>
  <si>
    <t>О.Осауленко</t>
  </si>
  <si>
    <t>Монтаж лічильників обліку електроенергії житлового будинку  по вул.Київській, 35</t>
  </si>
  <si>
    <t>вул. Космонавта Попова,20, корп.3, п.1</t>
  </si>
  <si>
    <t>вул. Космонавта Попова,20, корп.3, п.2</t>
  </si>
  <si>
    <t>вул. Космонавта Попова,20 корп.3,п 3</t>
  </si>
  <si>
    <t>Гідропневматичне очищення системи опалення житлового будинку по вул. Євгена Маланюка, 1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</si>
</sst>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0.000"/>
    <numFmt numFmtId="174" formatCode="0.0"/>
    <numFmt numFmtId="175" formatCode="#,##0.000"/>
    <numFmt numFmtId="176" formatCode="[$-422]d\ mmmm\ yyyy&quot; 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%"/>
    <numFmt numFmtId="182" formatCode="#,##0.00000"/>
    <numFmt numFmtId="183" formatCode="[$-FC19]d\ mmmm\ yyyy\ &quot;г.&quot;"/>
    <numFmt numFmtId="184" formatCode="0000"/>
  </numFmts>
  <fonts count="36">
    <font>
      <sz val="12"/>
      <name val="Times New Roman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i/>
      <sz val="11"/>
      <color indexed="8"/>
      <name val="Times New Roman"/>
      <family val="1"/>
    </font>
    <font>
      <i/>
      <sz val="12"/>
      <name val="Times New Roman"/>
      <family val="1"/>
    </font>
    <font>
      <sz val="10"/>
      <name val="Times New Roman"/>
      <family val="0"/>
    </font>
    <font>
      <i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b/>
      <sz val="11"/>
      <color indexed="10"/>
      <name val="Times New Roman"/>
      <family val="0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b/>
      <sz val="14"/>
      <name val="Wingdings 2"/>
      <family val="1"/>
    </font>
    <font>
      <u val="single"/>
      <sz val="12"/>
      <name val="Times New Roman"/>
      <family val="0"/>
    </font>
    <font>
      <sz val="12"/>
      <color indexed="48"/>
      <name val="Times New Roman"/>
      <family val="0"/>
    </font>
    <font>
      <i/>
      <sz val="12"/>
      <color indexed="48"/>
      <name val="Times New Roman"/>
      <family val="1"/>
    </font>
    <font>
      <b/>
      <i/>
      <sz val="12"/>
      <color indexed="12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sz val="12"/>
      <color indexed="8"/>
      <name val="Times New Roman"/>
      <family val="0"/>
    </font>
    <font>
      <sz val="10"/>
      <color indexed="8"/>
      <name val="Times New Roman"/>
      <family val="0"/>
    </font>
    <font>
      <u val="single"/>
      <sz val="12"/>
      <color indexed="8"/>
      <name val="Times New Roman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10"/>
      <name val="Helv"/>
      <family val="0"/>
    </font>
    <font>
      <sz val="11"/>
      <color indexed="11"/>
      <name val="Times New Roman"/>
      <family val="1"/>
    </font>
    <font>
      <b/>
      <i/>
      <sz val="11"/>
      <color indexed="10"/>
      <name val="Times New Roman"/>
      <family val="1"/>
    </font>
    <font>
      <sz val="14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3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99">
    <xf numFmtId="0" fontId="0" fillId="0" borderId="0" xfId="0" applyAlignment="1">
      <alignment/>
    </xf>
    <xf numFmtId="49" fontId="5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175" fontId="0" fillId="0" borderId="0" xfId="0" applyNumberFormat="1" applyFill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175" fontId="0" fillId="0" borderId="2" xfId="0" applyNumberFormat="1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175" fontId="0" fillId="0" borderId="3" xfId="0" applyNumberFormat="1" applyFont="1" applyFill="1" applyBorder="1" applyAlignment="1">
      <alignment vertical="center" wrapText="1"/>
    </xf>
    <xf numFmtId="175" fontId="0" fillId="0" borderId="1" xfId="0" applyNumberFormat="1" applyFont="1" applyFill="1" applyBorder="1" applyAlignment="1">
      <alignment vertical="center" wrapText="1"/>
    </xf>
    <xf numFmtId="175" fontId="0" fillId="0" borderId="4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9" fontId="13" fillId="0" borderId="1" xfId="0" applyNumberFormat="1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175" fontId="0" fillId="0" borderId="0" xfId="0" applyNumberFormat="1" applyFont="1" applyFill="1" applyBorder="1" applyAlignment="1">
      <alignment vertical="center" wrapText="1"/>
    </xf>
    <xf numFmtId="175" fontId="4" fillId="0" borderId="1" xfId="0" applyNumberFormat="1" applyFont="1" applyFill="1" applyBorder="1" applyAlignment="1">
      <alignment vertical="center" wrapText="1"/>
    </xf>
    <xf numFmtId="175" fontId="0" fillId="0" borderId="0" xfId="0" applyNumberForma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175" fontId="0" fillId="2" borderId="4" xfId="0" applyNumberFormat="1" applyFont="1" applyFill="1" applyBorder="1" applyAlignment="1">
      <alignment vertical="center" wrapText="1"/>
    </xf>
    <xf numFmtId="175" fontId="16" fillId="0" borderId="1" xfId="0" applyNumberFormat="1" applyFont="1" applyFill="1" applyBorder="1" applyAlignment="1">
      <alignment vertical="center" wrapText="1"/>
    </xf>
    <xf numFmtId="175" fontId="17" fillId="0" borderId="1" xfId="0" applyNumberFormat="1" applyFont="1" applyFill="1" applyBorder="1" applyAlignment="1">
      <alignment vertical="center" wrapText="1"/>
    </xf>
    <xf numFmtId="175" fontId="16" fillId="0" borderId="4" xfId="0" applyNumberFormat="1" applyFont="1" applyFill="1" applyBorder="1" applyAlignment="1">
      <alignment vertical="center" wrapText="1"/>
    </xf>
    <xf numFmtId="175" fontId="17" fillId="0" borderId="4" xfId="0" applyNumberFormat="1" applyFont="1" applyFill="1" applyBorder="1" applyAlignment="1">
      <alignment vertical="center" wrapText="1"/>
    </xf>
    <xf numFmtId="175" fontId="0" fillId="0" borderId="4" xfId="0" applyNumberFormat="1" applyFont="1" applyFill="1" applyBorder="1" applyAlignment="1">
      <alignment vertical="center" wrapText="1"/>
    </xf>
    <xf numFmtId="175" fontId="4" fillId="0" borderId="4" xfId="0" applyNumberFormat="1" applyFont="1" applyFill="1" applyBorder="1" applyAlignment="1">
      <alignment vertical="center" wrapText="1"/>
    </xf>
    <xf numFmtId="175" fontId="7" fillId="0" borderId="4" xfId="0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175" fontId="0" fillId="2" borderId="0" xfId="0" applyNumberFormat="1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175" fontId="0" fillId="0" borderId="1" xfId="0" applyNumberFormat="1" applyFont="1" applyFill="1" applyBorder="1" applyAlignment="1">
      <alignment vertical="center" wrapText="1"/>
    </xf>
    <xf numFmtId="175" fontId="4" fillId="0" borderId="1" xfId="0" applyNumberFormat="1" applyFont="1" applyFill="1" applyBorder="1" applyAlignment="1">
      <alignment vertical="center" wrapText="1"/>
    </xf>
    <xf numFmtId="175" fontId="4" fillId="0" borderId="4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5" fontId="7" fillId="0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175" fontId="0" fillId="0" borderId="1" xfId="0" applyNumberFormat="1" applyFont="1" applyFill="1" applyBorder="1" applyAlignment="1">
      <alignment vertical="center" wrapText="1"/>
    </xf>
    <xf numFmtId="175" fontId="0" fillId="2" borderId="4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175" fontId="0" fillId="0" borderId="6" xfId="0" applyNumberFormat="1" applyFont="1" applyFill="1" applyBorder="1" applyAlignment="1">
      <alignment vertical="center" wrapText="1"/>
    </xf>
    <xf numFmtId="175" fontId="0" fillId="0" borderId="4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175" fontId="7" fillId="2" borderId="0" xfId="0" applyNumberFormat="1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left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 wrapText="1"/>
    </xf>
    <xf numFmtId="49" fontId="2" fillId="2" borderId="0" xfId="0" applyNumberFormat="1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right" vertical="center" wrapText="1"/>
    </xf>
    <xf numFmtId="175" fontId="1" fillId="2" borderId="0" xfId="0" applyNumberFormat="1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175" fontId="0" fillId="2" borderId="0" xfId="0" applyNumberFormat="1" applyFill="1" applyBorder="1" applyAlignment="1">
      <alignment vertical="center" wrapText="1"/>
    </xf>
    <xf numFmtId="49" fontId="14" fillId="0" borderId="1" xfId="0" applyNumberFormat="1" applyFont="1" applyFill="1" applyBorder="1" applyAlignment="1">
      <alignment vertical="center" wrapText="1"/>
    </xf>
    <xf numFmtId="175" fontId="0" fillId="0" borderId="4" xfId="0" applyNumberFormat="1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175" fontId="1" fillId="0" borderId="1" xfId="0" applyNumberFormat="1" applyFont="1" applyFill="1" applyBorder="1" applyAlignment="1">
      <alignment vertical="center" wrapText="1"/>
    </xf>
    <xf numFmtId="175" fontId="1" fillId="0" borderId="4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right" vertical="center" wrapText="1"/>
    </xf>
    <xf numFmtId="175" fontId="20" fillId="0" borderId="4" xfId="0" applyNumberFormat="1" applyFont="1" applyFill="1" applyBorder="1" applyAlignment="1">
      <alignment vertical="center" wrapText="1"/>
    </xf>
    <xf numFmtId="49" fontId="13" fillId="0" borderId="1" xfId="0" applyNumberFormat="1" applyFont="1" applyFill="1" applyBorder="1" applyAlignment="1">
      <alignment horizontal="left" vertical="center" wrapText="1"/>
    </xf>
    <xf numFmtId="175" fontId="21" fillId="0" borderId="4" xfId="0" applyNumberFormat="1" applyFont="1" applyFill="1" applyBorder="1" applyAlignment="1">
      <alignment vertical="center" wrapText="1"/>
    </xf>
    <xf numFmtId="175" fontId="21" fillId="0" borderId="4" xfId="0" applyNumberFormat="1" applyFont="1" applyFill="1" applyBorder="1" applyAlignment="1">
      <alignment vertical="center" wrapText="1"/>
    </xf>
    <xf numFmtId="0" fontId="15" fillId="2" borderId="8" xfId="0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right" vertical="center" wrapText="1"/>
    </xf>
    <xf numFmtId="175" fontId="16" fillId="0" borderId="2" xfId="0" applyNumberFormat="1" applyFont="1" applyFill="1" applyBorder="1" applyAlignment="1">
      <alignment vertical="center" wrapText="1"/>
    </xf>
    <xf numFmtId="175" fontId="16" fillId="0" borderId="3" xfId="0" applyNumberFormat="1" applyFont="1" applyFill="1" applyBorder="1" applyAlignment="1">
      <alignment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175" fontId="0" fillId="0" borderId="5" xfId="0" applyNumberFormat="1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49" fontId="6" fillId="0" borderId="6" xfId="0" applyNumberFormat="1" applyFont="1" applyFill="1" applyBorder="1" applyAlignment="1">
      <alignment horizontal="left" vertical="center" wrapText="1"/>
    </xf>
    <xf numFmtId="175" fontId="23" fillId="0" borderId="6" xfId="0" applyNumberFormat="1" applyFont="1" applyFill="1" applyBorder="1" applyAlignment="1">
      <alignment vertical="center" wrapText="1"/>
    </xf>
    <xf numFmtId="175" fontId="23" fillId="0" borderId="9" xfId="0" applyNumberFormat="1" applyFont="1" applyFill="1" applyBorder="1" applyAlignment="1">
      <alignment vertical="center" wrapText="1"/>
    </xf>
    <xf numFmtId="0" fontId="24" fillId="0" borderId="0" xfId="0" applyFont="1" applyFill="1" applyAlignment="1">
      <alignment vertical="center" wrapText="1"/>
    </xf>
    <xf numFmtId="175" fontId="22" fillId="0" borderId="3" xfId="0" applyNumberFormat="1" applyFont="1" applyFill="1" applyBorder="1" applyAlignment="1">
      <alignment vertical="center" wrapText="1"/>
    </xf>
    <xf numFmtId="175" fontId="20" fillId="0" borderId="9" xfId="0" applyNumberFormat="1" applyFont="1" applyFill="1" applyBorder="1" applyAlignment="1">
      <alignment vertical="center" wrapText="1"/>
    </xf>
    <xf numFmtId="175" fontId="25" fillId="2" borderId="0" xfId="0" applyNumberFormat="1" applyFont="1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75" fontId="26" fillId="0" borderId="12" xfId="0" applyNumberFormat="1" applyFont="1" applyFill="1" applyBorder="1" applyAlignment="1">
      <alignment vertical="center" wrapText="1"/>
    </xf>
    <xf numFmtId="49" fontId="2" fillId="2" borderId="2" xfId="0" applyNumberFormat="1" applyFont="1" applyFill="1" applyBorder="1" applyAlignment="1">
      <alignment horizontal="left" vertical="center" wrapText="1"/>
    </xf>
    <xf numFmtId="175" fontId="0" fillId="0" borderId="2" xfId="0" applyNumberFormat="1" applyFont="1" applyFill="1" applyBorder="1" applyAlignment="1">
      <alignment vertical="center" wrapText="1"/>
    </xf>
    <xf numFmtId="175" fontId="0" fillId="0" borderId="3" xfId="0" applyNumberFormat="1" applyFont="1" applyFill="1" applyBorder="1" applyAlignment="1">
      <alignment vertical="center" wrapText="1"/>
    </xf>
    <xf numFmtId="0" fontId="15" fillId="2" borderId="1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right" vertical="center" wrapText="1"/>
    </xf>
    <xf numFmtId="175" fontId="20" fillId="0" borderId="3" xfId="0" applyNumberFormat="1" applyFont="1" applyFill="1" applyBorder="1" applyAlignment="1">
      <alignment vertical="center" wrapText="1"/>
    </xf>
    <xf numFmtId="49" fontId="2" fillId="0" borderId="6" xfId="0" applyNumberFormat="1" applyFont="1" applyFill="1" applyBorder="1" applyAlignment="1">
      <alignment horizontal="left" vertical="center" wrapText="1"/>
    </xf>
    <xf numFmtId="175" fontId="0" fillId="0" borderId="9" xfId="0" applyNumberFormat="1" applyFont="1" applyFill="1" applyBorder="1" applyAlignment="1">
      <alignment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175" fontId="0" fillId="2" borderId="1" xfId="0" applyNumberFormat="1" applyFont="1" applyFill="1" applyBorder="1" applyAlignment="1">
      <alignment horizontal="right" vertical="center" wrapText="1"/>
    </xf>
    <xf numFmtId="175" fontId="27" fillId="2" borderId="1" xfId="0" applyNumberFormat="1" applyFont="1" applyFill="1" applyBorder="1" applyAlignment="1">
      <alignment vertical="center" wrapText="1"/>
    </xf>
    <xf numFmtId="175" fontId="0" fillId="2" borderId="1" xfId="0" applyNumberFormat="1" applyFont="1" applyFill="1" applyBorder="1" applyAlignment="1">
      <alignment vertical="center" wrapText="1"/>
    </xf>
    <xf numFmtId="175" fontId="4" fillId="0" borderId="13" xfId="0" applyNumberFormat="1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175" fontId="24" fillId="0" borderId="12" xfId="0" applyNumberFormat="1" applyFont="1" applyFill="1" applyBorder="1" applyAlignment="1">
      <alignment vertical="center" wrapText="1"/>
    </xf>
    <xf numFmtId="175" fontId="27" fillId="0" borderId="3" xfId="0" applyNumberFormat="1" applyFont="1" applyFill="1" applyBorder="1" applyAlignment="1">
      <alignment vertical="center" wrapText="1"/>
    </xf>
    <xf numFmtId="175" fontId="23" fillId="0" borderId="3" xfId="0" applyNumberFormat="1" applyFont="1" applyFill="1" applyBorder="1" applyAlignment="1">
      <alignment vertical="center" wrapText="1"/>
    </xf>
    <xf numFmtId="175" fontId="23" fillId="0" borderId="9" xfId="0" applyNumberFormat="1" applyFont="1" applyFill="1" applyBorder="1" applyAlignment="1">
      <alignment vertical="center" wrapText="1"/>
    </xf>
    <xf numFmtId="175" fontId="24" fillId="0" borderId="3" xfId="0" applyNumberFormat="1" applyFont="1" applyFill="1" applyBorder="1" applyAlignment="1">
      <alignment vertical="center" wrapText="1"/>
    </xf>
    <xf numFmtId="175" fontId="23" fillId="0" borderId="4" xfId="0" applyNumberFormat="1" applyFont="1" applyFill="1" applyBorder="1" applyAlignment="1">
      <alignment vertical="center" wrapText="1"/>
    </xf>
    <xf numFmtId="175" fontId="27" fillId="2" borderId="0" xfId="0" applyNumberFormat="1" applyFont="1" applyFill="1" applyBorder="1" applyAlignment="1">
      <alignment vertical="center" wrapText="1"/>
    </xf>
    <xf numFmtId="0" fontId="27" fillId="2" borderId="0" xfId="0" applyFont="1" applyFill="1" applyBorder="1" applyAlignment="1">
      <alignment vertical="center" wrapText="1"/>
    </xf>
    <xf numFmtId="0" fontId="27" fillId="0" borderId="0" xfId="0" applyFont="1" applyFill="1" applyAlignment="1">
      <alignment vertical="center" wrapText="1"/>
    </xf>
    <xf numFmtId="0" fontId="27" fillId="0" borderId="5" xfId="0" applyFont="1" applyFill="1" applyBorder="1" applyAlignment="1">
      <alignment vertical="center" wrapText="1"/>
    </xf>
    <xf numFmtId="175" fontId="27" fillId="0" borderId="2" xfId="0" applyNumberFormat="1" applyFont="1" applyFill="1" applyBorder="1" applyAlignment="1">
      <alignment vertical="center" wrapText="1"/>
    </xf>
    <xf numFmtId="0" fontId="27" fillId="0" borderId="2" xfId="0" applyFont="1" applyFill="1" applyBorder="1" applyAlignment="1">
      <alignment vertical="center" wrapText="1"/>
    </xf>
    <xf numFmtId="175" fontId="23" fillId="0" borderId="6" xfId="0" applyNumberFormat="1" applyFont="1" applyFill="1" applyBorder="1" applyAlignment="1">
      <alignment vertical="center" wrapText="1"/>
    </xf>
    <xf numFmtId="175" fontId="24" fillId="0" borderId="2" xfId="0" applyNumberFormat="1" applyFont="1" applyFill="1" applyBorder="1" applyAlignment="1">
      <alignment vertical="center" wrapText="1"/>
    </xf>
    <xf numFmtId="175" fontId="23" fillId="0" borderId="1" xfId="0" applyNumberFormat="1" applyFont="1" applyFill="1" applyBorder="1" applyAlignment="1">
      <alignment vertical="center" wrapText="1"/>
    </xf>
    <xf numFmtId="175" fontId="27" fillId="0" borderId="0" xfId="0" applyNumberFormat="1" applyFont="1" applyFill="1" applyAlignment="1">
      <alignment vertical="center" wrapText="1"/>
    </xf>
    <xf numFmtId="0" fontId="27" fillId="0" borderId="0" xfId="0" applyFont="1" applyFill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73" fontId="0" fillId="0" borderId="1" xfId="0" applyNumberFormat="1" applyFont="1" applyBorder="1" applyAlignment="1">
      <alignment horizontal="right" wrapText="1"/>
    </xf>
    <xf numFmtId="173" fontId="1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top" wrapText="1"/>
    </xf>
    <xf numFmtId="173" fontId="27" fillId="0" borderId="1" xfId="0" applyNumberFormat="1" applyFont="1" applyBorder="1" applyAlignment="1">
      <alignment horizontal="right" wrapText="1"/>
    </xf>
    <xf numFmtId="0" fontId="13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justify" vertical="top" wrapText="1"/>
    </xf>
    <xf numFmtId="173" fontId="24" fillId="0" borderId="1" xfId="0" applyNumberFormat="1" applyFont="1" applyBorder="1" applyAlignment="1">
      <alignment horizontal="right" vertical="top" wrapText="1"/>
    </xf>
    <xf numFmtId="173" fontId="1" fillId="0" borderId="1" xfId="0" applyNumberFormat="1" applyFont="1" applyBorder="1" applyAlignment="1">
      <alignment horizontal="right" vertical="top" wrapText="1"/>
    </xf>
    <xf numFmtId="0" fontId="0" fillId="2" borderId="1" xfId="0" applyFill="1" applyBorder="1" applyAlignment="1">
      <alignment vertical="center" wrapText="1"/>
    </xf>
    <xf numFmtId="0" fontId="13" fillId="0" borderId="1" xfId="0" applyFont="1" applyBorder="1" applyAlignment="1">
      <alignment horizontal="justify" wrapText="1"/>
    </xf>
    <xf numFmtId="0" fontId="27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175" fontId="1" fillId="2" borderId="1" xfId="0" applyNumberFormat="1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173" fontId="2" fillId="0" borderId="1" xfId="0" applyNumberFormat="1" applyFont="1" applyFill="1" applyBorder="1" applyAlignment="1">
      <alignment horizontal="left" vertical="center" wrapText="1"/>
    </xf>
    <xf numFmtId="173" fontId="5" fillId="0" borderId="1" xfId="0" applyNumberFormat="1" applyFont="1" applyFill="1" applyBorder="1" applyAlignment="1">
      <alignment horizontal="left" vertical="center" wrapText="1"/>
    </xf>
    <xf numFmtId="173" fontId="2" fillId="0" borderId="1" xfId="0" applyNumberFormat="1" applyFont="1" applyFill="1" applyBorder="1" applyAlignment="1">
      <alignment horizontal="right" vertical="center" wrapText="1"/>
    </xf>
    <xf numFmtId="173" fontId="2" fillId="0" borderId="1" xfId="0" applyNumberFormat="1" applyFont="1" applyFill="1" applyBorder="1" applyAlignment="1">
      <alignment vertical="center" wrapText="1"/>
    </xf>
    <xf numFmtId="173" fontId="2" fillId="0" borderId="1" xfId="0" applyNumberFormat="1" applyFont="1" applyFill="1" applyBorder="1" applyAlignment="1">
      <alignment vertical="center" wrapText="1"/>
    </xf>
    <xf numFmtId="173" fontId="2" fillId="0" borderId="1" xfId="0" applyNumberFormat="1" applyFont="1" applyFill="1" applyBorder="1" applyAlignment="1">
      <alignment horizontal="left" vertical="center" wrapText="1"/>
    </xf>
    <xf numFmtId="175" fontId="24" fillId="0" borderId="5" xfId="0" applyNumberFormat="1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 wrapText="1"/>
    </xf>
    <xf numFmtId="173" fontId="0" fillId="0" borderId="15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vertical="center" wrapText="1"/>
    </xf>
    <xf numFmtId="173" fontId="0" fillId="0" borderId="1" xfId="0" applyNumberFormat="1" applyFont="1" applyBorder="1" applyAlignment="1">
      <alignment horizontal="right" vertical="top" wrapText="1"/>
    </xf>
    <xf numFmtId="173" fontId="1" fillId="2" borderId="1" xfId="0" applyNumberFormat="1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 horizontal="center" vertical="center" wrapText="1"/>
    </xf>
    <xf numFmtId="173" fontId="0" fillId="0" borderId="1" xfId="0" applyNumberFormat="1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left" wrapText="1"/>
    </xf>
    <xf numFmtId="173" fontId="1" fillId="0" borderId="15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top" wrapText="1"/>
    </xf>
    <xf numFmtId="173" fontId="3" fillId="0" borderId="1" xfId="0" applyNumberFormat="1" applyFont="1" applyFill="1" applyBorder="1" applyAlignment="1">
      <alignment horizontal="right" wrapText="1"/>
    </xf>
    <xf numFmtId="173" fontId="0" fillId="0" borderId="1" xfId="0" applyNumberFormat="1" applyFont="1" applyFill="1" applyBorder="1" applyAlignment="1">
      <alignment horizontal="right" wrapText="1"/>
    </xf>
    <xf numFmtId="173" fontId="0" fillId="0" borderId="1" xfId="0" applyNumberFormat="1" applyFont="1" applyFill="1" applyBorder="1" applyAlignment="1">
      <alignment horizontal="right" vertical="top" wrapText="1"/>
    </xf>
    <xf numFmtId="173" fontId="2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top" wrapText="1"/>
    </xf>
    <xf numFmtId="173" fontId="1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left" wrapText="1"/>
    </xf>
    <xf numFmtId="173" fontId="3" fillId="0" borderId="1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/>
    </xf>
    <xf numFmtId="173" fontId="0" fillId="0" borderId="1" xfId="0" applyNumberFormat="1" applyFont="1" applyFill="1" applyBorder="1" applyAlignment="1">
      <alignment horizontal="right" vertical="center" wrapText="1"/>
    </xf>
    <xf numFmtId="172" fontId="0" fillId="0" borderId="1" xfId="0" applyNumberFormat="1" applyFont="1" applyFill="1" applyBorder="1" applyAlignment="1">
      <alignment vertical="center" wrapText="1"/>
    </xf>
    <xf numFmtId="175" fontId="17" fillId="0" borderId="1" xfId="0" applyNumberFormat="1" applyFont="1" applyFill="1" applyBorder="1" applyAlignment="1">
      <alignment vertical="center" wrapText="1"/>
    </xf>
    <xf numFmtId="172" fontId="17" fillId="0" borderId="1" xfId="0" applyNumberFormat="1" applyFont="1" applyFill="1" applyBorder="1" applyAlignment="1">
      <alignment vertical="center" wrapText="1"/>
    </xf>
    <xf numFmtId="175" fontId="17" fillId="0" borderId="4" xfId="0" applyNumberFormat="1" applyFont="1" applyFill="1" applyBorder="1" applyAlignment="1">
      <alignment vertical="center" wrapText="1"/>
    </xf>
    <xf numFmtId="172" fontId="17" fillId="0" borderId="1" xfId="0" applyNumberFormat="1" applyFont="1" applyFill="1" applyBorder="1" applyAlignment="1">
      <alignment vertical="center" wrapText="1"/>
    </xf>
    <xf numFmtId="175" fontId="7" fillId="0" borderId="4" xfId="0" applyNumberFormat="1" applyFont="1" applyFill="1" applyBorder="1" applyAlignment="1">
      <alignment vertical="center" wrapText="1"/>
    </xf>
    <xf numFmtId="172" fontId="0" fillId="0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center" wrapText="1"/>
    </xf>
    <xf numFmtId="172" fontId="4" fillId="0" borderId="1" xfId="0" applyNumberFormat="1" applyFont="1" applyFill="1" applyBorder="1" applyAlignment="1">
      <alignment vertical="center" wrapText="1"/>
    </xf>
    <xf numFmtId="172" fontId="7" fillId="0" borderId="1" xfId="0" applyNumberFormat="1" applyFont="1" applyFill="1" applyBorder="1" applyAlignment="1">
      <alignment vertical="center" wrapText="1"/>
    </xf>
    <xf numFmtId="175" fontId="7" fillId="0" borderId="1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vertical="center" wrapText="1"/>
    </xf>
    <xf numFmtId="175" fontId="1" fillId="0" borderId="1" xfId="0" applyNumberFormat="1" applyFont="1" applyFill="1" applyBorder="1" applyAlignment="1">
      <alignment vertical="center" wrapText="1"/>
    </xf>
    <xf numFmtId="175" fontId="1" fillId="0" borderId="4" xfId="0" applyNumberFormat="1" applyFont="1" applyFill="1" applyBorder="1" applyAlignment="1">
      <alignment vertical="center" wrapText="1"/>
    </xf>
    <xf numFmtId="173" fontId="2" fillId="0" borderId="1" xfId="0" applyNumberFormat="1" applyFont="1" applyFill="1" applyBorder="1" applyAlignment="1">
      <alignment horizontal="justify" vertical="center" wrapText="1"/>
    </xf>
    <xf numFmtId="175" fontId="2" fillId="0" borderId="1" xfId="0" applyNumberFormat="1" applyFont="1" applyFill="1" applyBorder="1" applyAlignment="1">
      <alignment vertical="center" wrapText="1"/>
    </xf>
    <xf numFmtId="175" fontId="2" fillId="0" borderId="4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right" vertical="center" wrapText="1"/>
    </xf>
    <xf numFmtId="175" fontId="0" fillId="0" borderId="1" xfId="0" applyNumberFormat="1" applyFont="1" applyFill="1" applyBorder="1" applyAlignment="1">
      <alignment vertical="center" wrapText="1"/>
    </xf>
    <xf numFmtId="174" fontId="0" fillId="0" borderId="1" xfId="0" applyNumberFormat="1" applyFont="1" applyFill="1" applyBorder="1" applyAlignment="1">
      <alignment vertical="center" wrapText="1"/>
    </xf>
    <xf numFmtId="174" fontId="1" fillId="0" borderId="1" xfId="0" applyNumberFormat="1" applyFont="1" applyFill="1" applyBorder="1" applyAlignment="1">
      <alignment vertical="center" wrapText="1"/>
    </xf>
    <xf numFmtId="174" fontId="4" fillId="0" borderId="1" xfId="0" applyNumberFormat="1" applyFont="1" applyFill="1" applyBorder="1" applyAlignment="1">
      <alignment vertical="center" wrapText="1"/>
    </xf>
    <xf numFmtId="175" fontId="0" fillId="0" borderId="1" xfId="0" applyNumberFormat="1" applyFont="1" applyFill="1" applyBorder="1" applyAlignment="1">
      <alignment horizontal="right" vertical="center" wrapText="1"/>
    </xf>
    <xf numFmtId="175" fontId="0" fillId="0" borderId="1" xfId="0" applyNumberFormat="1" applyFont="1" applyFill="1" applyBorder="1" applyAlignment="1">
      <alignment horizontal="right" vertical="center" wrapText="1"/>
    </xf>
    <xf numFmtId="175" fontId="0" fillId="0" borderId="1" xfId="0" applyNumberFormat="1" applyFont="1" applyFill="1" applyBorder="1" applyAlignment="1">
      <alignment vertical="center" wrapText="1"/>
    </xf>
    <xf numFmtId="175" fontId="0" fillId="0" borderId="4" xfId="0" applyNumberFormat="1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175" fontId="0" fillId="0" borderId="6" xfId="0" applyNumberFormat="1" applyFont="1" applyFill="1" applyBorder="1" applyAlignment="1">
      <alignment vertical="center" wrapText="1"/>
    </xf>
    <xf numFmtId="175" fontId="7" fillId="0" borderId="9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173" fontId="1" fillId="0" borderId="1" xfId="0" applyNumberFormat="1" applyFont="1" applyFill="1" applyBorder="1" applyAlignment="1">
      <alignment horizontal="right" vertical="top" wrapText="1"/>
    </xf>
    <xf numFmtId="173" fontId="0" fillId="0" borderId="1" xfId="0" applyNumberFormat="1" applyFont="1" applyFill="1" applyBorder="1" applyAlignment="1">
      <alignment horizontal="right" vertical="center" wrapText="1"/>
    </xf>
    <xf numFmtId="0" fontId="27" fillId="0" borderId="0" xfId="0" applyFont="1" applyFill="1" applyAlignment="1">
      <alignment vertical="center" wrapText="1"/>
    </xf>
    <xf numFmtId="0" fontId="33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2" fillId="0" borderId="16" xfId="0" applyFont="1" applyBorder="1" applyAlignment="1">
      <alignment horizontal="left" vertical="top" wrapText="1"/>
    </xf>
    <xf numFmtId="0" fontId="2" fillId="0" borderId="16" xfId="0" applyFont="1" applyFill="1" applyBorder="1" applyAlignment="1">
      <alignment horizontal="center" vertical="center" wrapText="1"/>
    </xf>
    <xf numFmtId="173" fontId="0" fillId="0" borderId="16" xfId="0" applyNumberFormat="1" applyFont="1" applyBorder="1" applyAlignment="1">
      <alignment horizontal="right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173" fontId="0" fillId="0" borderId="2" xfId="0" applyNumberFormat="1" applyFont="1" applyBorder="1" applyAlignment="1">
      <alignment horizontal="right" vertical="top" wrapText="1"/>
    </xf>
    <xf numFmtId="173" fontId="0" fillId="0" borderId="1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top" wrapText="1"/>
    </xf>
    <xf numFmtId="173" fontId="27" fillId="0" borderId="1" xfId="0" applyNumberFormat="1" applyFont="1" applyBorder="1" applyAlignment="1">
      <alignment horizontal="right" vertical="center" wrapText="1"/>
    </xf>
    <xf numFmtId="173" fontId="27" fillId="0" borderId="1" xfId="0" applyNumberFormat="1" applyFont="1" applyBorder="1" applyAlignment="1">
      <alignment horizontal="right"/>
    </xf>
    <xf numFmtId="0" fontId="3" fillId="0" borderId="16" xfId="0" applyFont="1" applyBorder="1" applyAlignment="1">
      <alignment horizontal="left" vertical="top" wrapText="1"/>
    </xf>
    <xf numFmtId="173" fontId="1" fillId="2" borderId="16" xfId="0" applyNumberFormat="1" applyFont="1" applyFill="1" applyBorder="1" applyAlignment="1">
      <alignment horizontal="right" vertical="center" wrapText="1"/>
    </xf>
    <xf numFmtId="49" fontId="1" fillId="0" borderId="17" xfId="0" applyNumberFormat="1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0" fillId="0" borderId="18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vertical="center" wrapText="1"/>
    </xf>
    <xf numFmtId="173" fontId="1" fillId="0" borderId="19" xfId="0" applyNumberFormat="1" applyFont="1" applyFill="1" applyBorder="1" applyAlignment="1">
      <alignment horizontal="right" wrapText="1"/>
    </xf>
    <xf numFmtId="0" fontId="2" fillId="0" borderId="16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left" vertical="top" wrapText="1"/>
    </xf>
    <xf numFmtId="175" fontId="34" fillId="0" borderId="1" xfId="0" applyNumberFormat="1" applyFont="1" applyFill="1" applyBorder="1" applyAlignment="1">
      <alignment vertical="center" wrapText="1"/>
    </xf>
    <xf numFmtId="49" fontId="34" fillId="0" borderId="1" xfId="0" applyNumberFormat="1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vertical="center" wrapText="1"/>
    </xf>
    <xf numFmtId="173" fontId="0" fillId="0" borderId="0" xfId="0" applyNumberFormat="1" applyFont="1" applyBorder="1" applyAlignment="1">
      <alignment horizontal="right" wrapText="1"/>
    </xf>
    <xf numFmtId="173" fontId="1" fillId="0" borderId="0" xfId="0" applyNumberFormat="1" applyFont="1" applyBorder="1" applyAlignment="1">
      <alignment horizontal="right" wrapText="1"/>
    </xf>
    <xf numFmtId="173" fontId="5" fillId="0" borderId="1" xfId="0" applyNumberFormat="1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top" wrapText="1"/>
    </xf>
    <xf numFmtId="173" fontId="0" fillId="4" borderId="1" xfId="0" applyNumberFormat="1" applyFont="1" applyFill="1" applyBorder="1" applyAlignment="1">
      <alignment horizontal="right" wrapText="1"/>
    </xf>
    <xf numFmtId="173" fontId="3" fillId="4" borderId="1" xfId="0" applyNumberFormat="1" applyFont="1" applyFill="1" applyBorder="1" applyAlignment="1">
      <alignment horizontal="right" wrapText="1"/>
    </xf>
    <xf numFmtId="0" fontId="3" fillId="4" borderId="7" xfId="0" applyFont="1" applyFill="1" applyBorder="1" applyAlignment="1">
      <alignment horizontal="center" vertical="center" wrapText="1"/>
    </xf>
    <xf numFmtId="173" fontId="2" fillId="4" borderId="1" xfId="0" applyNumberFormat="1" applyFont="1" applyFill="1" applyBorder="1" applyAlignment="1">
      <alignment horizontal="left" vertical="center" wrapText="1"/>
    </xf>
    <xf numFmtId="173" fontId="0" fillId="4" borderId="1" xfId="0" applyNumberFormat="1" applyFont="1" applyFill="1" applyBorder="1" applyAlignment="1">
      <alignment horizontal="right" vertical="center" wrapText="1"/>
    </xf>
    <xf numFmtId="172" fontId="7" fillId="4" borderId="1" xfId="0" applyNumberFormat="1" applyFont="1" applyFill="1" applyBorder="1" applyAlignment="1">
      <alignment vertical="center" wrapText="1"/>
    </xf>
    <xf numFmtId="175" fontId="0" fillId="4" borderId="4" xfId="0" applyNumberFormat="1" applyFont="1" applyFill="1" applyBorder="1" applyAlignment="1">
      <alignment vertical="center" wrapText="1"/>
    </xf>
    <xf numFmtId="0" fontId="0" fillId="4" borderId="0" xfId="0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justify" vertical="top" wrapText="1"/>
    </xf>
    <xf numFmtId="0" fontId="13" fillId="0" borderId="1" xfId="0" applyFont="1" applyFill="1" applyBorder="1" applyAlignment="1">
      <alignment horizontal="left" vertical="top" wrapText="1"/>
    </xf>
    <xf numFmtId="175" fontId="1" fillId="0" borderId="19" xfId="0" applyNumberFormat="1" applyFont="1" applyFill="1" applyBorder="1" applyAlignment="1">
      <alignment vertical="center" wrapText="1"/>
    </xf>
    <xf numFmtId="175" fontId="1" fillId="0" borderId="0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173" fontId="2" fillId="0" borderId="2" xfId="0" applyNumberFormat="1" applyFont="1" applyFill="1" applyBorder="1" applyAlignment="1">
      <alignment vertical="center" wrapText="1"/>
    </xf>
    <xf numFmtId="175" fontId="0" fillId="0" borderId="2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right" vertical="center" wrapText="1"/>
    </xf>
    <xf numFmtId="175" fontId="7" fillId="0" borderId="16" xfId="0" applyNumberFormat="1" applyFont="1" applyFill="1" applyBorder="1" applyAlignment="1">
      <alignment vertical="center" wrapText="1"/>
    </xf>
    <xf numFmtId="175" fontId="7" fillId="0" borderId="21" xfId="0" applyNumberFormat="1" applyFont="1" applyFill="1" applyBorder="1" applyAlignment="1">
      <alignment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175" fontId="1" fillId="0" borderId="5" xfId="0" applyNumberFormat="1" applyFont="1" applyFill="1" applyBorder="1" applyAlignment="1">
      <alignment vertical="center" wrapText="1"/>
    </xf>
    <xf numFmtId="175" fontId="1" fillId="0" borderId="12" xfId="0" applyNumberFormat="1" applyFont="1" applyFill="1" applyBorder="1" applyAlignment="1">
      <alignment vertical="center" wrapText="1"/>
    </xf>
    <xf numFmtId="173" fontId="3" fillId="0" borderId="7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74" fontId="0" fillId="0" borderId="0" xfId="0" applyNumberFormat="1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173" fontId="4" fillId="0" borderId="6" xfId="0" applyNumberFormat="1" applyFont="1" applyFill="1" applyBorder="1" applyAlignment="1">
      <alignment vertical="center" wrapText="1"/>
    </xf>
    <xf numFmtId="175" fontId="17" fillId="0" borderId="6" xfId="0" applyNumberFormat="1" applyFont="1" applyFill="1" applyBorder="1" applyAlignment="1">
      <alignment vertical="center" wrapText="1"/>
    </xf>
    <xf numFmtId="175" fontId="17" fillId="0" borderId="9" xfId="0" applyNumberFormat="1" applyFont="1" applyFill="1" applyBorder="1" applyAlignment="1">
      <alignment vertical="center" wrapText="1"/>
    </xf>
    <xf numFmtId="173" fontId="2" fillId="0" borderId="16" xfId="0" applyNumberFormat="1" applyFont="1" applyFill="1" applyBorder="1" applyAlignment="1">
      <alignment vertical="center" wrapText="1"/>
    </xf>
    <xf numFmtId="175" fontId="0" fillId="0" borderId="16" xfId="0" applyNumberFormat="1" applyFont="1" applyFill="1" applyBorder="1" applyAlignment="1">
      <alignment vertical="center" wrapText="1"/>
    </xf>
    <xf numFmtId="175" fontId="0" fillId="0" borderId="21" xfId="0" applyNumberFormat="1" applyFont="1" applyFill="1" applyBorder="1" applyAlignment="1">
      <alignment vertical="center" wrapText="1"/>
    </xf>
    <xf numFmtId="173" fontId="2" fillId="0" borderId="5" xfId="0" applyNumberFormat="1" applyFont="1" applyFill="1" applyBorder="1" applyAlignment="1">
      <alignment vertical="center" wrapText="1"/>
    </xf>
    <xf numFmtId="175" fontId="0" fillId="0" borderId="12" xfId="0" applyNumberFormat="1" applyFont="1" applyFill="1" applyBorder="1" applyAlignment="1">
      <alignment vertical="center" wrapText="1"/>
    </xf>
    <xf numFmtId="49" fontId="1" fillId="0" borderId="11" xfId="0" applyNumberFormat="1" applyFont="1" applyFill="1" applyBorder="1" applyAlignment="1">
      <alignment horizontal="center" wrapText="1"/>
    </xf>
    <xf numFmtId="173" fontId="1" fillId="0" borderId="3" xfId="0" applyNumberFormat="1" applyFont="1" applyFill="1" applyBorder="1" applyAlignment="1">
      <alignment horizontal="right" wrapText="1"/>
    </xf>
    <xf numFmtId="173" fontId="1" fillId="0" borderId="24" xfId="0" applyNumberFormat="1" applyFont="1" applyFill="1" applyBorder="1" applyAlignment="1">
      <alignment vertical="center" wrapText="1"/>
    </xf>
    <xf numFmtId="173" fontId="0" fillId="4" borderId="4" xfId="0" applyNumberFormat="1" applyFont="1" applyFill="1" applyBorder="1" applyAlignment="1">
      <alignment horizontal="right" wrapText="1"/>
    </xf>
    <xf numFmtId="0" fontId="1" fillId="0" borderId="25" xfId="0" applyFont="1" applyFill="1" applyBorder="1" applyAlignment="1">
      <alignment horizontal="center" wrapText="1"/>
    </xf>
    <xf numFmtId="173" fontId="0" fillId="0" borderId="4" xfId="0" applyNumberFormat="1" applyFont="1" applyFill="1" applyBorder="1" applyAlignment="1">
      <alignment horizontal="right" wrapText="1"/>
    </xf>
    <xf numFmtId="173" fontId="0" fillId="0" borderId="4" xfId="0" applyNumberFormat="1" applyFont="1" applyFill="1" applyBorder="1" applyAlignment="1">
      <alignment horizontal="right" vertical="top" wrapText="1"/>
    </xf>
    <xf numFmtId="0" fontId="1" fillId="4" borderId="25" xfId="0" applyFont="1" applyFill="1" applyBorder="1" applyAlignment="1">
      <alignment horizontal="center" wrapText="1"/>
    </xf>
    <xf numFmtId="173" fontId="2" fillId="0" borderId="6" xfId="0" applyNumberFormat="1" applyFont="1" applyFill="1" applyBorder="1" applyAlignment="1">
      <alignment horizontal="left" vertical="center" wrapText="1"/>
    </xf>
    <xf numFmtId="173" fontId="0" fillId="0" borderId="6" xfId="0" applyNumberFormat="1" applyFont="1" applyFill="1" applyBorder="1" applyAlignment="1">
      <alignment horizontal="right" vertical="center" wrapText="1"/>
    </xf>
    <xf numFmtId="175" fontId="7" fillId="0" borderId="6" xfId="0" applyNumberFormat="1" applyFont="1" applyFill="1" applyBorder="1" applyAlignment="1">
      <alignment vertical="center" wrapText="1"/>
    </xf>
    <xf numFmtId="175" fontId="0" fillId="0" borderId="9" xfId="0" applyNumberFormat="1" applyFont="1" applyFill="1" applyBorder="1" applyAlignment="1">
      <alignment vertical="center" wrapText="1"/>
    </xf>
    <xf numFmtId="173" fontId="2" fillId="0" borderId="5" xfId="0" applyNumberFormat="1" applyFont="1" applyFill="1" applyBorder="1" applyAlignment="1">
      <alignment horizontal="left" vertical="center" wrapText="1"/>
    </xf>
    <xf numFmtId="173" fontId="0" fillId="0" borderId="5" xfId="0" applyNumberFormat="1" applyFont="1" applyFill="1" applyBorder="1" applyAlignment="1">
      <alignment horizontal="right" vertical="center" wrapText="1"/>
    </xf>
    <xf numFmtId="175" fontId="7" fillId="0" borderId="5" xfId="0" applyNumberFormat="1" applyFont="1" applyFill="1" applyBorder="1" applyAlignment="1">
      <alignment vertical="center" wrapText="1"/>
    </xf>
    <xf numFmtId="175" fontId="0" fillId="0" borderId="12" xfId="0" applyNumberFormat="1" applyFont="1" applyFill="1" applyBorder="1" applyAlignment="1">
      <alignment vertical="center" wrapText="1"/>
    </xf>
    <xf numFmtId="173" fontId="1" fillId="0" borderId="4" xfId="0" applyNumberFormat="1" applyFont="1" applyFill="1" applyBorder="1" applyAlignment="1">
      <alignment horizontal="right" wrapText="1"/>
    </xf>
    <xf numFmtId="0" fontId="0" fillId="0" borderId="25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vertical="top" wrapText="1"/>
    </xf>
    <xf numFmtId="173" fontId="1" fillId="0" borderId="4" xfId="0" applyNumberFormat="1" applyFont="1" applyFill="1" applyBorder="1" applyAlignment="1">
      <alignment horizontal="right" vertical="top" wrapText="1"/>
    </xf>
    <xf numFmtId="0" fontId="0" fillId="0" borderId="25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top" wrapText="1"/>
    </xf>
    <xf numFmtId="173" fontId="0" fillId="0" borderId="6" xfId="0" applyNumberFormat="1" applyFont="1" applyBorder="1" applyAlignment="1">
      <alignment horizontal="right" wrapText="1"/>
    </xf>
    <xf numFmtId="0" fontId="2" fillId="0" borderId="6" xfId="0" applyFont="1" applyBorder="1" applyAlignment="1">
      <alignment/>
    </xf>
    <xf numFmtId="173" fontId="0" fillId="0" borderId="9" xfId="0" applyNumberFormat="1" applyFont="1" applyFill="1" applyBorder="1" applyAlignment="1">
      <alignment horizontal="right" wrapText="1"/>
    </xf>
    <xf numFmtId="0" fontId="2" fillId="0" borderId="5" xfId="0" applyFont="1" applyBorder="1" applyAlignment="1">
      <alignment horizontal="left" vertical="top" wrapText="1"/>
    </xf>
    <xf numFmtId="173" fontId="0" fillId="0" borderId="5" xfId="0" applyNumberFormat="1" applyFont="1" applyBorder="1" applyAlignment="1">
      <alignment horizontal="right" wrapText="1"/>
    </xf>
    <xf numFmtId="0" fontId="2" fillId="0" borderId="5" xfId="0" applyFont="1" applyBorder="1" applyAlignment="1">
      <alignment/>
    </xf>
    <xf numFmtId="173" fontId="0" fillId="0" borderId="12" xfId="0" applyNumberFormat="1" applyFont="1" applyFill="1" applyBorder="1" applyAlignment="1">
      <alignment horizontal="right" wrapText="1"/>
    </xf>
    <xf numFmtId="173" fontId="1" fillId="0" borderId="4" xfId="0" applyNumberFormat="1" applyFont="1" applyFill="1" applyBorder="1" applyAlignment="1">
      <alignment horizontal="right" vertical="center" wrapText="1"/>
    </xf>
    <xf numFmtId="173" fontId="0" fillId="0" borderId="21" xfId="0" applyNumberFormat="1" applyFont="1" applyFill="1" applyBorder="1" applyAlignment="1">
      <alignment horizontal="right" wrapText="1"/>
    </xf>
    <xf numFmtId="173" fontId="0" fillId="0" borderId="4" xfId="0" applyNumberFormat="1" applyFont="1" applyFill="1" applyBorder="1" applyAlignment="1">
      <alignment horizontal="right" vertical="center" wrapText="1"/>
    </xf>
    <xf numFmtId="0" fontId="2" fillId="2" borderId="26" xfId="0" applyFont="1" applyFill="1" applyBorder="1" applyAlignment="1">
      <alignment horizontal="center" vertical="center" wrapText="1"/>
    </xf>
    <xf numFmtId="173" fontId="0" fillId="0" borderId="3" xfId="0" applyNumberFormat="1" applyFont="1" applyFill="1" applyBorder="1" applyAlignment="1">
      <alignment horizontal="right" vertical="top" wrapText="1"/>
    </xf>
    <xf numFmtId="173" fontId="1" fillId="0" borderId="3" xfId="0" applyNumberFormat="1" applyFont="1" applyFill="1" applyBorder="1" applyAlignment="1">
      <alignment horizontal="right" vertical="top" wrapText="1"/>
    </xf>
    <xf numFmtId="173" fontId="27" fillId="0" borderId="4" xfId="0" applyNumberFormat="1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justify" vertical="top" wrapText="1"/>
    </xf>
    <xf numFmtId="173" fontId="27" fillId="0" borderId="6" xfId="0" applyNumberFormat="1" applyFont="1" applyBorder="1" applyAlignment="1">
      <alignment horizontal="right" vertical="center" wrapText="1"/>
    </xf>
    <xf numFmtId="0" fontId="2" fillId="0" borderId="6" xfId="0" applyFont="1" applyFill="1" applyBorder="1" applyAlignment="1">
      <alignment horizontal="center" vertical="center" wrapText="1"/>
    </xf>
    <xf numFmtId="173" fontId="27" fillId="0" borderId="9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justify" vertical="top" wrapText="1"/>
    </xf>
    <xf numFmtId="173" fontId="27" fillId="0" borderId="5" xfId="0" applyNumberFormat="1" applyFont="1" applyBorder="1" applyAlignment="1">
      <alignment horizontal="right" vertical="center" wrapText="1"/>
    </xf>
    <xf numFmtId="0" fontId="2" fillId="0" borderId="5" xfId="0" applyFont="1" applyFill="1" applyBorder="1" applyAlignment="1">
      <alignment horizontal="center" vertical="center" wrapText="1"/>
    </xf>
    <xf numFmtId="173" fontId="27" fillId="0" borderId="12" xfId="0" applyNumberFormat="1" applyFont="1" applyFill="1" applyBorder="1" applyAlignment="1">
      <alignment horizontal="right" vertical="center" wrapText="1"/>
    </xf>
    <xf numFmtId="173" fontId="27" fillId="0" borderId="4" xfId="0" applyNumberFormat="1" applyFont="1" applyFill="1" applyBorder="1" applyAlignment="1">
      <alignment horizontal="right"/>
    </xf>
    <xf numFmtId="0" fontId="0" fillId="0" borderId="4" xfId="0" applyFill="1" applyBorder="1" applyAlignment="1">
      <alignment vertical="center" wrapText="1"/>
    </xf>
    <xf numFmtId="0" fontId="2" fillId="2" borderId="27" xfId="0" applyFont="1" applyFill="1" applyBorder="1" applyAlignment="1">
      <alignment horizontal="center" vertical="center" wrapText="1"/>
    </xf>
    <xf numFmtId="173" fontId="1" fillId="0" borderId="21" xfId="0" applyNumberFormat="1" applyFont="1" applyFill="1" applyBorder="1" applyAlignment="1">
      <alignment horizontal="right" vertical="center" wrapText="1"/>
    </xf>
    <xf numFmtId="0" fontId="0" fillId="0" borderId="23" xfId="0" applyFill="1" applyBorder="1" applyAlignment="1">
      <alignment vertical="center" wrapText="1"/>
    </xf>
    <xf numFmtId="173" fontId="1" fillId="0" borderId="4" xfId="0" applyNumberFormat="1" applyFont="1" applyFill="1" applyBorder="1" applyAlignment="1">
      <alignment horizontal="right"/>
    </xf>
    <xf numFmtId="173" fontId="0" fillId="0" borderId="4" xfId="0" applyNumberFormat="1" applyFont="1" applyFill="1" applyBorder="1" applyAlignment="1">
      <alignment horizontal="right"/>
    </xf>
    <xf numFmtId="0" fontId="2" fillId="2" borderId="28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left" vertical="top" wrapText="1"/>
    </xf>
    <xf numFmtId="0" fontId="0" fillId="0" borderId="29" xfId="0" applyFont="1" applyFill="1" applyBorder="1" applyAlignment="1">
      <alignment horizontal="center" vertical="center" wrapText="1"/>
    </xf>
    <xf numFmtId="173" fontId="0" fillId="0" borderId="9" xfId="0" applyNumberFormat="1" applyFont="1" applyFill="1" applyBorder="1" applyAlignment="1">
      <alignment horizontal="right"/>
    </xf>
    <xf numFmtId="0" fontId="2" fillId="2" borderId="30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top" wrapText="1"/>
    </xf>
    <xf numFmtId="0" fontId="0" fillId="0" borderId="31" xfId="0" applyFont="1" applyFill="1" applyBorder="1" applyAlignment="1">
      <alignment horizontal="center" vertical="center" wrapText="1"/>
    </xf>
    <xf numFmtId="173" fontId="0" fillId="0" borderId="12" xfId="0" applyNumberFormat="1" applyFont="1" applyFill="1" applyBorder="1" applyAlignment="1">
      <alignment horizontal="right"/>
    </xf>
    <xf numFmtId="0" fontId="2" fillId="2" borderId="20" xfId="0" applyFont="1" applyFill="1" applyBorder="1" applyAlignment="1">
      <alignment horizontal="center" vertical="center" wrapText="1"/>
    </xf>
    <xf numFmtId="173" fontId="0" fillId="0" borderId="21" xfId="0" applyNumberFormat="1" applyFont="1" applyFill="1" applyBorder="1" applyAlignment="1">
      <alignment horizontal="right" vertical="center" wrapText="1"/>
    </xf>
    <xf numFmtId="0" fontId="35" fillId="0" borderId="0" xfId="0" applyFont="1" applyFill="1" applyBorder="1" applyAlignment="1">
      <alignment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3" fontId="0" fillId="0" borderId="1" xfId="0" applyNumberFormat="1" applyFont="1" applyBorder="1" applyAlignment="1">
      <alignment horizontal="right" wrapText="1"/>
    </xf>
    <xf numFmtId="0" fontId="1" fillId="0" borderId="25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73" fontId="1" fillId="0" borderId="1" xfId="0" applyNumberFormat="1" applyFont="1" applyBorder="1" applyAlignment="1">
      <alignment horizontal="right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4:M564"/>
  <sheetViews>
    <sheetView showZeros="0" tabSelected="1" view="pageBreakPreview" zoomScaleSheetLayoutView="100" workbookViewId="0" topLeftCell="A23">
      <selection activeCell="A42" sqref="A42:F42"/>
    </sheetView>
  </sheetViews>
  <sheetFormatPr defaultColWidth="9.00390625" defaultRowHeight="15.75"/>
  <cols>
    <col min="1" max="1" width="6.625" style="101" customWidth="1"/>
    <col min="2" max="2" width="48.125" style="14" customWidth="1"/>
    <col min="3" max="3" width="10.75390625" style="135" customWidth="1"/>
    <col min="4" max="4" width="8.375" style="135" customWidth="1"/>
    <col min="5" max="5" width="9.875" style="135" customWidth="1"/>
    <col min="6" max="6" width="11.50390625" style="135" customWidth="1"/>
    <col min="7" max="7" width="10.875" style="4" customWidth="1"/>
    <col min="8" max="8" width="9.875" style="4" bestFit="1" customWidth="1"/>
    <col min="9" max="16384" width="9.00390625" style="4" customWidth="1"/>
  </cols>
  <sheetData>
    <row r="1" ht="15.75" hidden="1"/>
    <row r="2" ht="15.75" hidden="1"/>
    <row r="3" ht="15.75" hidden="1"/>
    <row r="4" ht="15.75" hidden="1"/>
    <row r="5" ht="15.75" hidden="1"/>
    <row r="6" ht="15.75" hidden="1"/>
    <row r="7" ht="15.75" hidden="1"/>
    <row r="8" ht="15.75" hidden="1"/>
    <row r="9" ht="15.75" hidden="1"/>
    <row r="10" ht="15.75" hidden="1"/>
    <row r="11" ht="15.75" hidden="1"/>
    <row r="12" ht="15.75" hidden="1"/>
    <row r="13" ht="15.75" hidden="1"/>
    <row r="14" ht="15.75" hidden="1"/>
    <row r="15" ht="15.75" hidden="1"/>
    <row r="16" ht="15.75" hidden="1"/>
    <row r="17" ht="15.75" hidden="1"/>
    <row r="18" ht="15.75" hidden="1"/>
    <row r="19" ht="15.75" hidden="1"/>
    <row r="20" ht="15.75" hidden="1"/>
    <row r="21" ht="15.75" hidden="1"/>
    <row r="22" ht="15.75" hidden="1"/>
    <row r="24" spans="5:6" ht="12.75" customHeight="1" hidden="1">
      <c r="E24" s="381"/>
      <c r="F24" s="381"/>
    </row>
    <row r="25" spans="5:6" ht="12.75" customHeight="1">
      <c r="E25" s="143"/>
      <c r="F25" s="143"/>
    </row>
    <row r="26" spans="4:6" ht="16.5" customHeight="1">
      <c r="D26" s="384" t="s">
        <v>283</v>
      </c>
      <c r="E26" s="384"/>
      <c r="F26" s="384"/>
    </row>
    <row r="27" spans="4:6" ht="12.75" customHeight="1" hidden="1">
      <c r="D27" s="234"/>
      <c r="E27" s="234"/>
      <c r="F27" s="234"/>
    </row>
    <row r="28" spans="4:6" ht="50.25" customHeight="1">
      <c r="D28" s="384" t="s">
        <v>281</v>
      </c>
      <c r="E28" s="384"/>
      <c r="F28" s="384"/>
    </row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spans="2:6" ht="12.75" customHeight="1" hidden="1">
      <c r="B35" s="385"/>
      <c r="C35" s="385"/>
      <c r="D35" s="385"/>
      <c r="E35" s="385"/>
      <c r="F35" s="385"/>
    </row>
    <row r="36" spans="5:6" ht="12.75" customHeight="1" hidden="1">
      <c r="E36" s="143"/>
      <c r="F36" s="143"/>
    </row>
    <row r="37" spans="5:6" ht="12.75" customHeight="1" hidden="1">
      <c r="E37" s="143"/>
      <c r="F37" s="143"/>
    </row>
    <row r="38" spans="5:6" ht="12.75" customHeight="1" hidden="1">
      <c r="E38" s="143"/>
      <c r="F38" s="143"/>
    </row>
    <row r="39" spans="5:6" ht="12.75" customHeight="1" hidden="1">
      <c r="E39" s="143"/>
      <c r="F39" s="143"/>
    </row>
    <row r="40" spans="5:6" ht="12.75" customHeight="1">
      <c r="E40" s="143"/>
      <c r="F40" s="143"/>
    </row>
    <row r="41" spans="5:6" ht="12.75" customHeight="1">
      <c r="E41" s="143"/>
      <c r="F41" s="143"/>
    </row>
    <row r="42" spans="1:6" ht="15.75">
      <c r="A42" s="382" t="s">
        <v>195</v>
      </c>
      <c r="B42" s="382"/>
      <c r="C42" s="382"/>
      <c r="D42" s="382"/>
      <c r="E42" s="382"/>
      <c r="F42" s="382"/>
    </row>
    <row r="43" spans="1:6" ht="15.75">
      <c r="A43" s="382" t="s">
        <v>128</v>
      </c>
      <c r="B43" s="382"/>
      <c r="C43" s="382"/>
      <c r="D43" s="382"/>
      <c r="E43" s="382"/>
      <c r="F43" s="382"/>
    </row>
    <row r="44" spans="5:6" ht="9.75" customHeight="1" hidden="1">
      <c r="E44" s="383"/>
      <c r="F44" s="383"/>
    </row>
    <row r="45" ht="16.5" customHeight="1" thickBot="1">
      <c r="F45" s="126" t="s">
        <v>49</v>
      </c>
    </row>
    <row r="46" spans="1:6" s="5" customFormat="1" ht="32.25" customHeight="1">
      <c r="A46" s="377"/>
      <c r="B46" s="15" t="s">
        <v>58</v>
      </c>
      <c r="C46" s="379" t="s">
        <v>60</v>
      </c>
      <c r="D46" s="379" t="s">
        <v>282</v>
      </c>
      <c r="E46" s="379" t="s">
        <v>148</v>
      </c>
      <c r="F46" s="375" t="s">
        <v>149</v>
      </c>
    </row>
    <row r="47" spans="1:6" s="5" customFormat="1" ht="90.75" customHeight="1" thickBot="1">
      <c r="A47" s="378"/>
      <c r="B47" s="16" t="s">
        <v>57</v>
      </c>
      <c r="C47" s="380"/>
      <c r="D47" s="380"/>
      <c r="E47" s="380"/>
      <c r="F47" s="376"/>
    </row>
    <row r="48" spans="1:6" ht="15.75">
      <c r="A48" s="102"/>
      <c r="B48" s="91" t="s">
        <v>147</v>
      </c>
      <c r="C48" s="172">
        <f>C52+C100+C144+C211+C238+C250</f>
        <v>58661.600000000006</v>
      </c>
      <c r="D48" s="136"/>
      <c r="E48" s="172">
        <f>E52+E100+E144+E211+E238+E250</f>
        <v>43853.2</v>
      </c>
      <c r="F48" s="127">
        <f>F52+F100+F144+F211+F238+F250</f>
        <v>13947.6</v>
      </c>
    </row>
    <row r="49" spans="1:6" ht="15.75">
      <c r="A49" s="103"/>
      <c r="B49" s="17" t="s">
        <v>124</v>
      </c>
      <c r="C49" s="137"/>
      <c r="D49" s="138"/>
      <c r="E49" s="137"/>
      <c r="F49" s="128"/>
    </row>
    <row r="50" spans="1:6" ht="15.75" hidden="1">
      <c r="A50" s="103"/>
      <c r="B50" s="2"/>
      <c r="C50" s="137"/>
      <c r="D50" s="138"/>
      <c r="E50" s="137"/>
      <c r="F50" s="129"/>
    </row>
    <row r="51" spans="1:6" s="97" customFormat="1" ht="16.5" hidden="1" thickBot="1">
      <c r="A51" s="104"/>
      <c r="B51" s="94"/>
      <c r="C51" s="139"/>
      <c r="D51" s="139"/>
      <c r="E51" s="139"/>
      <c r="F51" s="130"/>
    </row>
    <row r="52" spans="1:6" ht="15.75">
      <c r="A52" s="103"/>
      <c r="B52" s="17" t="s">
        <v>31</v>
      </c>
      <c r="C52" s="140">
        <f>C53+C57</f>
        <v>6162.8</v>
      </c>
      <c r="D52" s="140"/>
      <c r="E52" s="140">
        <f>E53+E57</f>
        <v>5127</v>
      </c>
      <c r="F52" s="131">
        <f>F53+F57</f>
        <v>1602.7</v>
      </c>
    </row>
    <row r="53" spans="1:6" s="34" customFormat="1" ht="15.75">
      <c r="A53" s="105"/>
      <c r="B53" s="2" t="s">
        <v>15</v>
      </c>
      <c r="C53" s="141">
        <f>SUM(C54:C56)</f>
        <v>4998.8</v>
      </c>
      <c r="D53" s="141"/>
      <c r="E53" s="141">
        <f>SUM(E54:E56)</f>
        <v>4466.3</v>
      </c>
      <c r="F53" s="132">
        <f>SUM(F54:F56)</f>
        <v>942</v>
      </c>
    </row>
    <row r="54" spans="1:6" ht="60" customHeight="1">
      <c r="A54" s="108" t="s">
        <v>152</v>
      </c>
      <c r="B54" s="19" t="s">
        <v>284</v>
      </c>
      <c r="C54" s="201">
        <v>4898.8</v>
      </c>
      <c r="D54" s="202">
        <v>10</v>
      </c>
      <c r="E54" s="12">
        <v>4366.3</v>
      </c>
      <c r="F54" s="13">
        <v>642</v>
      </c>
    </row>
    <row r="55" spans="1:6" ht="38.25" customHeight="1">
      <c r="A55" s="108" t="s">
        <v>152</v>
      </c>
      <c r="B55" s="166" t="s">
        <v>383</v>
      </c>
      <c r="C55" s="12"/>
      <c r="D55" s="202"/>
      <c r="E55" s="12"/>
      <c r="F55" s="13">
        <v>200</v>
      </c>
    </row>
    <row r="56" spans="1:6" ht="51" customHeight="1">
      <c r="A56" s="108"/>
      <c r="B56" s="166" t="s">
        <v>285</v>
      </c>
      <c r="C56" s="12">
        <v>100</v>
      </c>
      <c r="D56" s="202"/>
      <c r="E56" s="12">
        <v>100</v>
      </c>
      <c r="F56" s="13">
        <v>100</v>
      </c>
    </row>
    <row r="57" spans="1:6" s="34" customFormat="1" ht="19.5" customHeight="1">
      <c r="A57" s="184"/>
      <c r="B57" s="2" t="s">
        <v>16</v>
      </c>
      <c r="C57" s="203">
        <f>SUM(C58:C78)</f>
        <v>1164</v>
      </c>
      <c r="D57" s="204">
        <f>SUM(D72:D78)</f>
        <v>0</v>
      </c>
      <c r="E57" s="203">
        <f>SUM(E58:E78)</f>
        <v>660.7</v>
      </c>
      <c r="F57" s="205">
        <f>SUM(F58:F78)</f>
        <v>660.7</v>
      </c>
    </row>
    <row r="58" spans="1:6" s="34" customFormat="1" ht="32.25" customHeight="1">
      <c r="A58" s="184"/>
      <c r="B58" s="64" t="s">
        <v>391</v>
      </c>
      <c r="C58" s="48">
        <v>241</v>
      </c>
      <c r="D58" s="204"/>
      <c r="E58" s="62">
        <v>50</v>
      </c>
      <c r="F58" s="62">
        <v>50</v>
      </c>
    </row>
    <row r="59" spans="1:6" s="34" customFormat="1" ht="34.5" customHeight="1">
      <c r="A59" s="184"/>
      <c r="B59" s="64" t="s">
        <v>255</v>
      </c>
      <c r="C59" s="48">
        <v>20</v>
      </c>
      <c r="D59" s="204"/>
      <c r="E59" s="62">
        <v>20</v>
      </c>
      <c r="F59" s="62">
        <v>20</v>
      </c>
    </row>
    <row r="60" spans="1:6" s="34" customFormat="1" ht="36" customHeight="1">
      <c r="A60" s="184"/>
      <c r="B60" s="166" t="s">
        <v>150</v>
      </c>
      <c r="C60" s="48">
        <v>36</v>
      </c>
      <c r="D60" s="204"/>
      <c r="E60" s="62">
        <v>30.2</v>
      </c>
      <c r="F60" s="62">
        <v>30.2</v>
      </c>
    </row>
    <row r="61" spans="1:6" s="34" customFormat="1" ht="33.75" customHeight="1">
      <c r="A61" s="184"/>
      <c r="B61" s="166" t="s">
        <v>151</v>
      </c>
      <c r="C61" s="48">
        <v>8</v>
      </c>
      <c r="D61" s="204"/>
      <c r="E61" s="62">
        <v>8</v>
      </c>
      <c r="F61" s="62">
        <v>8</v>
      </c>
    </row>
    <row r="62" spans="1:6" s="34" customFormat="1" ht="30" customHeight="1">
      <c r="A62" s="184"/>
      <c r="B62" s="166" t="s">
        <v>286</v>
      </c>
      <c r="C62" s="48">
        <v>111</v>
      </c>
      <c r="D62" s="204"/>
      <c r="E62" s="62">
        <v>55</v>
      </c>
      <c r="F62" s="62">
        <v>55</v>
      </c>
    </row>
    <row r="63" spans="1:6" s="34" customFormat="1" ht="30" customHeight="1">
      <c r="A63" s="184"/>
      <c r="B63" s="166" t="s">
        <v>201</v>
      </c>
      <c r="C63" s="48">
        <v>24</v>
      </c>
      <c r="D63" s="204"/>
      <c r="E63" s="62">
        <v>24</v>
      </c>
      <c r="F63" s="62">
        <v>24</v>
      </c>
    </row>
    <row r="64" spans="1:6" s="34" customFormat="1" ht="38.25" customHeight="1">
      <c r="A64" s="184"/>
      <c r="B64" s="166" t="s">
        <v>238</v>
      </c>
      <c r="C64" s="48">
        <v>40</v>
      </c>
      <c r="D64" s="204"/>
      <c r="E64" s="62">
        <v>32</v>
      </c>
      <c r="F64" s="62">
        <v>32</v>
      </c>
    </row>
    <row r="65" spans="1:6" s="34" customFormat="1" ht="36" customHeight="1">
      <c r="A65" s="184"/>
      <c r="B65" s="166" t="s">
        <v>287</v>
      </c>
      <c r="C65" s="48">
        <v>60</v>
      </c>
      <c r="D65" s="204"/>
      <c r="E65" s="62">
        <v>40.5</v>
      </c>
      <c r="F65" s="62">
        <v>40.5</v>
      </c>
    </row>
    <row r="66" spans="1:6" s="34" customFormat="1" ht="30" customHeight="1">
      <c r="A66" s="184"/>
      <c r="B66" s="166" t="s">
        <v>236</v>
      </c>
      <c r="C66" s="48">
        <v>75</v>
      </c>
      <c r="D66" s="204"/>
      <c r="E66" s="62">
        <v>65</v>
      </c>
      <c r="F66" s="62">
        <v>65</v>
      </c>
    </row>
    <row r="67" spans="1:6" s="34" customFormat="1" ht="30" customHeight="1">
      <c r="A67" s="184"/>
      <c r="B67" s="166" t="s">
        <v>237</v>
      </c>
      <c r="C67" s="48">
        <v>64</v>
      </c>
      <c r="D67" s="204"/>
      <c r="E67" s="62">
        <v>64</v>
      </c>
      <c r="F67" s="62">
        <v>64</v>
      </c>
    </row>
    <row r="68" spans="1:6" s="34" customFormat="1" ht="30" customHeight="1">
      <c r="A68" s="184"/>
      <c r="B68" s="166" t="s">
        <v>288</v>
      </c>
      <c r="C68" s="48">
        <v>10</v>
      </c>
      <c r="D68" s="204"/>
      <c r="E68" s="62">
        <v>10</v>
      </c>
      <c r="F68" s="62">
        <v>10</v>
      </c>
    </row>
    <row r="69" spans="1:6" s="34" customFormat="1" ht="15" customHeight="1" hidden="1">
      <c r="A69" s="184"/>
      <c r="B69" s="82"/>
      <c r="C69" s="38"/>
      <c r="D69" s="206"/>
      <c r="E69" s="38"/>
      <c r="F69" s="207"/>
    </row>
    <row r="70" spans="1:6" s="34" customFormat="1" ht="31.5" customHeight="1" hidden="1">
      <c r="A70" s="108"/>
      <c r="B70" s="64"/>
      <c r="C70" s="48"/>
      <c r="D70" s="208"/>
      <c r="E70" s="48"/>
      <c r="F70" s="62"/>
    </row>
    <row r="71" spans="1:6" s="34" customFormat="1" ht="21" customHeight="1" hidden="1">
      <c r="A71" s="108"/>
      <c r="B71" s="82"/>
      <c r="C71" s="48"/>
      <c r="D71" s="208"/>
      <c r="E71" s="48"/>
      <c r="F71" s="207"/>
    </row>
    <row r="72" spans="1:6" ht="33" customHeight="1" hidden="1">
      <c r="A72" s="108"/>
      <c r="B72" s="209"/>
      <c r="C72" s="48"/>
      <c r="D72" s="208"/>
      <c r="E72" s="48"/>
      <c r="F72" s="62"/>
    </row>
    <row r="73" spans="1:6" ht="30" customHeight="1" hidden="1">
      <c r="A73" s="108"/>
      <c r="B73" s="64"/>
      <c r="C73" s="48"/>
      <c r="D73" s="208"/>
      <c r="E73" s="48"/>
      <c r="F73" s="62"/>
    </row>
    <row r="74" spans="1:6" ht="36" customHeight="1" hidden="1">
      <c r="A74" s="108"/>
      <c r="B74" s="64"/>
      <c r="C74" s="48"/>
      <c r="D74" s="208"/>
      <c r="E74" s="48"/>
      <c r="F74" s="62"/>
    </row>
    <row r="75" spans="1:6" ht="36.75" customHeight="1" hidden="1">
      <c r="A75" s="108"/>
      <c r="B75" s="64"/>
      <c r="C75" s="48"/>
      <c r="D75" s="208"/>
      <c r="E75" s="48"/>
      <c r="F75" s="62"/>
    </row>
    <row r="76" spans="1:6" ht="38.25" customHeight="1" hidden="1">
      <c r="A76" s="108"/>
      <c r="B76" s="64"/>
      <c r="C76" s="48"/>
      <c r="D76" s="208"/>
      <c r="E76" s="48"/>
      <c r="F76" s="62"/>
    </row>
    <row r="77" spans="1:6" ht="29.25" customHeight="1" hidden="1">
      <c r="A77" s="108"/>
      <c r="B77" s="64"/>
      <c r="C77" s="48"/>
      <c r="D77" s="208"/>
      <c r="E77" s="48"/>
      <c r="F77" s="62"/>
    </row>
    <row r="78" spans="1:6" ht="15.75" customHeight="1">
      <c r="A78" s="108"/>
      <c r="B78" s="1" t="s">
        <v>33</v>
      </c>
      <c r="C78" s="32">
        <f>SUM(C79:C99)</f>
        <v>475</v>
      </c>
      <c r="D78" s="210">
        <f>SUM(D79:D92)</f>
        <v>0</v>
      </c>
      <c r="E78" s="32">
        <f>SUM(E79:E99)</f>
        <v>262</v>
      </c>
      <c r="F78" s="42">
        <f>SUM(F79:F99)</f>
        <v>262</v>
      </c>
    </row>
    <row r="79" ht="15.75" customHeight="1" hidden="1"/>
    <row r="80" ht="15.75" customHeight="1" hidden="1"/>
    <row r="81" spans="1:6" ht="15.75" customHeight="1">
      <c r="A81" s="108"/>
      <c r="B81" s="167" t="s">
        <v>290</v>
      </c>
      <c r="C81" s="185">
        <v>118</v>
      </c>
      <c r="D81" s="211"/>
      <c r="E81" s="62">
        <v>94</v>
      </c>
      <c r="F81" s="62">
        <v>94</v>
      </c>
    </row>
    <row r="82" spans="1:6" ht="15.75" customHeight="1">
      <c r="A82" s="108"/>
      <c r="B82" s="167" t="s">
        <v>289</v>
      </c>
      <c r="C82" s="185">
        <v>299</v>
      </c>
      <c r="D82" s="212"/>
      <c r="E82" s="62">
        <v>115</v>
      </c>
      <c r="F82" s="62">
        <v>115</v>
      </c>
    </row>
    <row r="83" spans="1:6" ht="15.75" customHeight="1">
      <c r="A83" s="108"/>
      <c r="B83" s="167" t="s">
        <v>291</v>
      </c>
      <c r="C83" s="185">
        <v>20</v>
      </c>
      <c r="D83" s="212"/>
      <c r="E83" s="62">
        <v>20</v>
      </c>
      <c r="F83" s="62">
        <v>20</v>
      </c>
    </row>
    <row r="84" spans="1:6" ht="15.75" customHeight="1" hidden="1">
      <c r="A84" s="108"/>
      <c r="B84" s="167"/>
      <c r="C84" s="185"/>
      <c r="D84" s="212"/>
      <c r="E84" s="62"/>
      <c r="F84" s="62"/>
    </row>
    <row r="85" spans="1:7" ht="15.75" customHeight="1" thickBot="1">
      <c r="A85" s="108"/>
      <c r="B85" s="268" t="s">
        <v>292</v>
      </c>
      <c r="C85" s="185">
        <v>38</v>
      </c>
      <c r="D85" s="212"/>
      <c r="E85" s="62">
        <v>33</v>
      </c>
      <c r="F85" s="62">
        <v>33</v>
      </c>
      <c r="G85" s="75"/>
    </row>
    <row r="86" ht="15.75" customHeight="1" hidden="1"/>
    <row r="87" spans="1:6" ht="15.75" customHeight="1" hidden="1">
      <c r="A87" s="108"/>
      <c r="B87" s="23"/>
      <c r="C87" s="212"/>
      <c r="D87" s="212"/>
      <c r="E87" s="212"/>
      <c r="F87" s="43"/>
    </row>
    <row r="88" spans="1:10" ht="15.75" customHeight="1" hidden="1">
      <c r="A88" s="108"/>
      <c r="B88" s="23"/>
      <c r="C88" s="212"/>
      <c r="D88" s="212"/>
      <c r="E88" s="212"/>
      <c r="F88" s="43"/>
      <c r="J88" s="30"/>
    </row>
    <row r="89" spans="1:10" ht="15.75" customHeight="1" hidden="1">
      <c r="A89" s="108"/>
      <c r="B89" s="23"/>
      <c r="C89" s="212"/>
      <c r="D89" s="212"/>
      <c r="E89" s="212"/>
      <c r="F89" s="43"/>
      <c r="J89" s="30"/>
    </row>
    <row r="90" spans="1:10" ht="15.75" customHeight="1" hidden="1">
      <c r="A90" s="108"/>
      <c r="B90" s="213"/>
      <c r="C90" s="212"/>
      <c r="D90" s="212"/>
      <c r="E90" s="212"/>
      <c r="F90" s="43"/>
      <c r="J90" s="30"/>
    </row>
    <row r="91" spans="1:10" ht="15.75" customHeight="1" hidden="1">
      <c r="A91" s="108"/>
      <c r="B91" s="23"/>
      <c r="C91" s="212"/>
      <c r="D91" s="212"/>
      <c r="E91" s="212"/>
      <c r="F91" s="43"/>
      <c r="J91" s="30"/>
    </row>
    <row r="92" spans="1:10" ht="15.75" customHeight="1" hidden="1">
      <c r="A92" s="108"/>
      <c r="B92" s="23"/>
      <c r="C92" s="212"/>
      <c r="D92" s="212"/>
      <c r="E92" s="212"/>
      <c r="F92" s="43"/>
      <c r="J92" s="30"/>
    </row>
    <row r="93" spans="1:10" ht="18.75" customHeight="1" hidden="1">
      <c r="A93" s="108"/>
      <c r="B93" s="82"/>
      <c r="C93" s="54"/>
      <c r="D93" s="54"/>
      <c r="E93" s="54"/>
      <c r="F93" s="43"/>
      <c r="J93" s="30"/>
    </row>
    <row r="94" spans="1:10" ht="21.75" customHeight="1" hidden="1">
      <c r="A94" s="108"/>
      <c r="B94" s="1"/>
      <c r="C94" s="54"/>
      <c r="D94" s="54"/>
      <c r="E94" s="54"/>
      <c r="F94" s="43"/>
      <c r="J94" s="31"/>
    </row>
    <row r="95" spans="1:10" ht="15.75" customHeight="1" hidden="1">
      <c r="A95" s="108"/>
      <c r="B95" s="82"/>
      <c r="C95" s="54"/>
      <c r="D95" s="54"/>
      <c r="E95" s="54"/>
      <c r="F95" s="43"/>
      <c r="J95" s="31"/>
    </row>
    <row r="96" spans="1:10" ht="15.75" customHeight="1" hidden="1">
      <c r="A96" s="108"/>
      <c r="B96" s="1"/>
      <c r="C96" s="54"/>
      <c r="D96" s="54"/>
      <c r="E96" s="54"/>
      <c r="F96" s="43"/>
      <c r="J96" s="31"/>
    </row>
    <row r="97" spans="1:10" ht="15.75" customHeight="1" hidden="1">
      <c r="A97" s="108"/>
      <c r="B97" s="82"/>
      <c r="C97" s="54"/>
      <c r="D97" s="54"/>
      <c r="E97" s="54"/>
      <c r="F97" s="43"/>
      <c r="J97" s="31"/>
    </row>
    <row r="98" spans="1:10" ht="15.75" customHeight="1" hidden="1">
      <c r="A98" s="108"/>
      <c r="B98" s="1"/>
      <c r="C98" s="54"/>
      <c r="D98" s="54"/>
      <c r="E98" s="54"/>
      <c r="F98" s="43"/>
      <c r="J98" s="31"/>
    </row>
    <row r="99" spans="1:10" ht="15.75" customHeight="1" hidden="1">
      <c r="A99" s="287"/>
      <c r="B99" s="288"/>
      <c r="C99" s="289"/>
      <c r="D99" s="289"/>
      <c r="E99" s="289"/>
      <c r="F99" s="290"/>
      <c r="J99" s="31"/>
    </row>
    <row r="100" spans="1:10" ht="21" customHeight="1">
      <c r="A100" s="286"/>
      <c r="B100" s="291" t="s">
        <v>35</v>
      </c>
      <c r="C100" s="292">
        <f>C101+C122+C136</f>
        <v>32955.2</v>
      </c>
      <c r="D100" s="292">
        <f>D101+D122+D136</f>
        <v>0</v>
      </c>
      <c r="E100" s="292">
        <f>E101+E122+E136</f>
        <v>24793.7</v>
      </c>
      <c r="F100" s="293">
        <f>F101+F122+F136</f>
        <v>5037</v>
      </c>
      <c r="J100" s="31"/>
    </row>
    <row r="101" spans="1:10" s="34" customFormat="1" ht="19.5" customHeight="1">
      <c r="A101" s="184"/>
      <c r="B101" s="2" t="s">
        <v>15</v>
      </c>
      <c r="C101" s="32">
        <f>SUM(C102:C108)</f>
        <v>17321.5</v>
      </c>
      <c r="D101" s="32">
        <f>SUM(D110:D116)</f>
        <v>0</v>
      </c>
      <c r="E101" s="32">
        <f>SUM(E102:E108)</f>
        <v>10605</v>
      </c>
      <c r="F101" s="42">
        <f>SUM(F102:F108)</f>
        <v>2716</v>
      </c>
      <c r="J101" s="31"/>
    </row>
    <row r="102" spans="1:10" s="34" customFormat="1" ht="38.25" customHeight="1">
      <c r="A102" s="294" t="s">
        <v>152</v>
      </c>
      <c r="B102" s="216" t="s">
        <v>166</v>
      </c>
      <c r="C102" s="201">
        <v>14438.5</v>
      </c>
      <c r="D102" s="202">
        <v>43</v>
      </c>
      <c r="E102" s="12">
        <v>8232</v>
      </c>
      <c r="F102" s="13">
        <v>1567</v>
      </c>
      <c r="J102" s="31"/>
    </row>
    <row r="103" spans="1:10" s="34" customFormat="1" ht="21" customHeight="1">
      <c r="A103" s="294" t="s">
        <v>152</v>
      </c>
      <c r="B103" s="166" t="s">
        <v>165</v>
      </c>
      <c r="C103" s="201">
        <v>2482</v>
      </c>
      <c r="D103" s="208">
        <v>21</v>
      </c>
      <c r="E103" s="48">
        <v>1972</v>
      </c>
      <c r="F103" s="13">
        <v>633</v>
      </c>
      <c r="J103" s="31"/>
    </row>
    <row r="104" spans="1:10" s="34" customFormat="1" ht="42.75" customHeight="1">
      <c r="A104" s="184"/>
      <c r="B104" s="166" t="s">
        <v>153</v>
      </c>
      <c r="C104" s="12"/>
      <c r="D104" s="208"/>
      <c r="E104" s="48"/>
      <c r="F104" s="13">
        <v>100</v>
      </c>
      <c r="J104" s="31"/>
    </row>
    <row r="105" spans="1:10" s="34" customFormat="1" ht="30.75" customHeight="1">
      <c r="A105" s="295"/>
      <c r="B105" s="169" t="s">
        <v>85</v>
      </c>
      <c r="C105" s="12">
        <v>240</v>
      </c>
      <c r="D105" s="208"/>
      <c r="E105" s="48">
        <v>240</v>
      </c>
      <c r="F105" s="13">
        <v>240</v>
      </c>
      <c r="J105" s="31"/>
    </row>
    <row r="106" spans="1:10" s="34" customFormat="1" ht="30" customHeight="1">
      <c r="A106" s="184"/>
      <c r="B106" s="166" t="s">
        <v>167</v>
      </c>
      <c r="C106" s="12"/>
      <c r="D106" s="208"/>
      <c r="E106" s="48"/>
      <c r="F106" s="13">
        <v>15</v>
      </c>
      <c r="J106" s="31"/>
    </row>
    <row r="107" spans="1:10" s="34" customFormat="1" ht="18.75" customHeight="1">
      <c r="A107" s="184"/>
      <c r="B107" s="166" t="s">
        <v>293</v>
      </c>
      <c r="C107" s="12">
        <v>11</v>
      </c>
      <c r="D107" s="208"/>
      <c r="E107" s="48">
        <v>11</v>
      </c>
      <c r="F107" s="13">
        <v>11</v>
      </c>
      <c r="J107" s="31"/>
    </row>
    <row r="108" spans="1:10" s="34" customFormat="1" ht="33" customHeight="1">
      <c r="A108" s="184"/>
      <c r="B108" s="169" t="s">
        <v>80</v>
      </c>
      <c r="C108" s="12">
        <v>150</v>
      </c>
      <c r="D108" s="208"/>
      <c r="E108" s="48">
        <v>150</v>
      </c>
      <c r="F108" s="13">
        <v>150</v>
      </c>
      <c r="J108" s="31"/>
    </row>
    <row r="109" spans="1:10" s="34" customFormat="1" ht="34.5" customHeight="1" hidden="1">
      <c r="A109" s="184"/>
      <c r="B109" s="64"/>
      <c r="C109" s="217">
        <f>SUM(C102:C108)</f>
        <v>17321.5</v>
      </c>
      <c r="D109" s="32"/>
      <c r="E109" s="217"/>
      <c r="F109" s="218">
        <f>SUM(F102:F108)</f>
        <v>2716</v>
      </c>
      <c r="J109" s="31"/>
    </row>
    <row r="110" spans="1:6" ht="18" customHeight="1" hidden="1">
      <c r="A110" s="108"/>
      <c r="B110" s="21"/>
      <c r="C110" s="12"/>
      <c r="D110" s="12"/>
      <c r="E110" s="12"/>
      <c r="F110" s="13"/>
    </row>
    <row r="111" spans="1:12" ht="31.5" customHeight="1" hidden="1">
      <c r="A111" s="108"/>
      <c r="B111" s="20"/>
      <c r="C111" s="12"/>
      <c r="D111" s="12"/>
      <c r="E111" s="12"/>
      <c r="F111" s="13"/>
      <c r="G111" s="58"/>
      <c r="H111" s="30"/>
      <c r="I111" s="30"/>
      <c r="J111" s="30"/>
      <c r="K111" s="30"/>
      <c r="L111" s="30"/>
    </row>
    <row r="112" spans="1:12" ht="30.75" customHeight="1" hidden="1">
      <c r="A112" s="108"/>
      <c r="B112" s="20"/>
      <c r="C112" s="12"/>
      <c r="D112" s="12"/>
      <c r="E112" s="12"/>
      <c r="F112" s="13"/>
      <c r="G112" s="60"/>
      <c r="H112" s="60"/>
      <c r="I112" s="60"/>
      <c r="J112" s="33"/>
      <c r="K112" s="30"/>
      <c r="L112" s="30"/>
    </row>
    <row r="113" spans="1:12" ht="17.25" customHeight="1" hidden="1">
      <c r="A113" s="108"/>
      <c r="B113" s="21"/>
      <c r="C113" s="12"/>
      <c r="D113" s="12"/>
      <c r="E113" s="12"/>
      <c r="F113" s="13"/>
      <c r="G113" s="60"/>
      <c r="H113" s="60"/>
      <c r="I113" s="60"/>
      <c r="J113" s="33"/>
      <c r="K113" s="30"/>
      <c r="L113" s="30"/>
    </row>
    <row r="114" spans="1:12" ht="30.75" customHeight="1" hidden="1">
      <c r="A114" s="108"/>
      <c r="B114" s="21"/>
      <c r="C114" s="12"/>
      <c r="D114" s="12"/>
      <c r="E114" s="12"/>
      <c r="F114" s="13"/>
      <c r="G114" s="60"/>
      <c r="H114" s="60"/>
      <c r="I114" s="60"/>
      <c r="J114" s="33"/>
      <c r="K114" s="30"/>
      <c r="L114" s="30"/>
    </row>
    <row r="115" spans="1:12" ht="35.25" customHeight="1" hidden="1">
      <c r="A115" s="108"/>
      <c r="B115" s="21"/>
      <c r="C115" s="12"/>
      <c r="D115" s="12"/>
      <c r="E115" s="12"/>
      <c r="F115" s="13"/>
      <c r="G115" s="60"/>
      <c r="H115" s="60"/>
      <c r="I115" s="60"/>
      <c r="J115" s="33"/>
      <c r="K115" s="30"/>
      <c r="L115" s="30"/>
    </row>
    <row r="116" spans="1:12" ht="17.25" customHeight="1" hidden="1">
      <c r="A116" s="108"/>
      <c r="B116" s="19"/>
      <c r="C116" s="12"/>
      <c r="D116" s="12"/>
      <c r="E116" s="12"/>
      <c r="F116" s="13"/>
      <c r="G116" s="60"/>
      <c r="H116" s="60"/>
      <c r="I116" s="60"/>
      <c r="J116" s="33"/>
      <c r="K116" s="30"/>
      <c r="L116" s="30"/>
    </row>
    <row r="117" spans="1:12" ht="16.5" customHeight="1" hidden="1">
      <c r="A117" s="108"/>
      <c r="B117" s="219"/>
      <c r="C117" s="220"/>
      <c r="D117" s="220"/>
      <c r="E117" s="220"/>
      <c r="F117" s="43"/>
      <c r="G117" s="60"/>
      <c r="H117" s="60"/>
      <c r="I117" s="60"/>
      <c r="J117" s="33"/>
      <c r="K117" s="30"/>
      <c r="L117" s="30"/>
    </row>
    <row r="118" spans="1:12" ht="29.25" customHeight="1" hidden="1">
      <c r="A118" s="108"/>
      <c r="B118" s="21"/>
      <c r="C118" s="12"/>
      <c r="D118" s="12"/>
      <c r="E118" s="12"/>
      <c r="F118" s="13"/>
      <c r="G118" s="60"/>
      <c r="H118" s="60"/>
      <c r="I118" s="60"/>
      <c r="J118" s="33"/>
      <c r="K118" s="30"/>
      <c r="L118" s="30"/>
    </row>
    <row r="119" spans="1:12" ht="15" customHeight="1" hidden="1">
      <c r="A119" s="108"/>
      <c r="B119" s="219"/>
      <c r="C119" s="220"/>
      <c r="D119" s="220"/>
      <c r="E119" s="220"/>
      <c r="F119" s="43"/>
      <c r="G119" s="60"/>
      <c r="H119" s="60"/>
      <c r="I119" s="60"/>
      <c r="J119" s="33"/>
      <c r="K119" s="30"/>
      <c r="L119" s="30"/>
    </row>
    <row r="120" spans="1:12" ht="30" customHeight="1" hidden="1">
      <c r="A120" s="108"/>
      <c r="B120" s="21"/>
      <c r="C120" s="12"/>
      <c r="D120" s="12"/>
      <c r="E120" s="12"/>
      <c r="F120" s="13"/>
      <c r="G120" s="60"/>
      <c r="H120" s="60"/>
      <c r="I120" s="60"/>
      <c r="J120" s="33"/>
      <c r="K120" s="30"/>
      <c r="L120" s="30"/>
    </row>
    <row r="121" spans="1:12" ht="15" customHeight="1" hidden="1">
      <c r="A121" s="108"/>
      <c r="B121" s="219"/>
      <c r="C121" s="220"/>
      <c r="D121" s="220"/>
      <c r="E121" s="220"/>
      <c r="F121" s="43"/>
      <c r="G121" s="60"/>
      <c r="H121" s="60"/>
      <c r="I121" s="60"/>
      <c r="J121" s="33"/>
      <c r="K121" s="30"/>
      <c r="L121" s="30"/>
    </row>
    <row r="122" spans="1:12" s="34" customFormat="1" ht="15.75">
      <c r="A122" s="184"/>
      <c r="B122" s="2" t="s">
        <v>34</v>
      </c>
      <c r="C122" s="32">
        <f>SUM(C123:C131)</f>
        <v>1233</v>
      </c>
      <c r="D122" s="32">
        <f>SUM(D123:D125)</f>
        <v>0</v>
      </c>
      <c r="E122" s="32">
        <f>SUM(E123:E131)</f>
        <v>1088</v>
      </c>
      <c r="F122" s="42">
        <f>SUM(F123:F131)</f>
        <v>1088</v>
      </c>
      <c r="G122" s="59"/>
      <c r="H122" s="59"/>
      <c r="I122" s="59"/>
      <c r="J122" s="59"/>
      <c r="K122" s="59"/>
      <c r="L122" s="59"/>
    </row>
    <row r="123" spans="1:6" ht="16.5" customHeight="1">
      <c r="A123" s="108"/>
      <c r="B123" s="166" t="s">
        <v>294</v>
      </c>
      <c r="C123" s="233">
        <v>25</v>
      </c>
      <c r="D123" s="12"/>
      <c r="E123" s="13">
        <v>15</v>
      </c>
      <c r="F123" s="13">
        <v>15</v>
      </c>
    </row>
    <row r="124" spans="1:6" ht="21" customHeight="1">
      <c r="A124" s="108"/>
      <c r="B124" s="166" t="s">
        <v>154</v>
      </c>
      <c r="C124" s="233">
        <v>299</v>
      </c>
      <c r="D124" s="12"/>
      <c r="E124" s="13">
        <v>171</v>
      </c>
      <c r="F124" s="13">
        <v>171</v>
      </c>
    </row>
    <row r="125" spans="1:6" ht="21.75" customHeight="1">
      <c r="A125" s="108"/>
      <c r="B125" s="166" t="s">
        <v>295</v>
      </c>
      <c r="C125" s="233">
        <v>30</v>
      </c>
      <c r="D125" s="12"/>
      <c r="E125" s="13">
        <v>30</v>
      </c>
      <c r="F125" s="13">
        <v>30</v>
      </c>
    </row>
    <row r="126" spans="1:6" ht="30" customHeight="1">
      <c r="A126" s="108"/>
      <c r="B126" s="166" t="s">
        <v>376</v>
      </c>
      <c r="C126" s="233">
        <v>30</v>
      </c>
      <c r="D126" s="12"/>
      <c r="E126" s="62">
        <v>23</v>
      </c>
      <c r="F126" s="62">
        <v>23</v>
      </c>
    </row>
    <row r="127" spans="1:6" ht="21" customHeight="1">
      <c r="A127" s="108"/>
      <c r="B127" s="166" t="s">
        <v>155</v>
      </c>
      <c r="C127" s="233">
        <v>20</v>
      </c>
      <c r="D127" s="12"/>
      <c r="E127" s="62">
        <v>20</v>
      </c>
      <c r="F127" s="62">
        <v>20</v>
      </c>
    </row>
    <row r="128" spans="1:6" ht="34.5" customHeight="1">
      <c r="A128" s="108"/>
      <c r="B128" s="166" t="s">
        <v>375</v>
      </c>
      <c r="C128" s="233">
        <v>230</v>
      </c>
      <c r="D128" s="12"/>
      <c r="E128" s="62">
        <v>230</v>
      </c>
      <c r="F128" s="62">
        <v>230</v>
      </c>
    </row>
    <row r="129" spans="1:6" ht="36.75" customHeight="1">
      <c r="A129" s="108"/>
      <c r="B129" s="166" t="s">
        <v>156</v>
      </c>
      <c r="C129" s="233">
        <v>280</v>
      </c>
      <c r="D129" s="12"/>
      <c r="E129" s="62">
        <v>280</v>
      </c>
      <c r="F129" s="62">
        <v>280</v>
      </c>
    </row>
    <row r="130" spans="1:6" ht="36" customHeight="1">
      <c r="A130" s="108"/>
      <c r="B130" s="166" t="s">
        <v>200</v>
      </c>
      <c r="C130" s="233">
        <v>20</v>
      </c>
      <c r="D130" s="12"/>
      <c r="E130" s="62">
        <v>20</v>
      </c>
      <c r="F130" s="62">
        <v>20</v>
      </c>
    </row>
    <row r="131" spans="1:6" ht="33" customHeight="1">
      <c r="A131" s="108"/>
      <c r="B131" s="166" t="s">
        <v>246</v>
      </c>
      <c r="C131" s="168">
        <v>299</v>
      </c>
      <c r="D131" s="12"/>
      <c r="E131" s="62">
        <v>299</v>
      </c>
      <c r="F131" s="62">
        <v>299</v>
      </c>
    </row>
    <row r="132" spans="1:6" ht="30" customHeight="1" hidden="1">
      <c r="A132" s="108"/>
      <c r="B132" s="19"/>
      <c r="C132" s="12">
        <f>SUM(C123:C131)</f>
        <v>1233</v>
      </c>
      <c r="D132" s="12"/>
      <c r="E132" s="12"/>
      <c r="F132" s="43"/>
    </row>
    <row r="133" spans="1:6" ht="15" customHeight="1" hidden="1">
      <c r="A133" s="108"/>
      <c r="B133" s="82"/>
      <c r="C133" s="12"/>
      <c r="D133" s="12"/>
      <c r="E133" s="12"/>
      <c r="F133" s="43"/>
    </row>
    <row r="134" spans="1:6" ht="18" customHeight="1" hidden="1">
      <c r="A134" s="108"/>
      <c r="B134" s="19"/>
      <c r="C134" s="12"/>
      <c r="D134" s="12"/>
      <c r="E134" s="12"/>
      <c r="F134" s="43"/>
    </row>
    <row r="135" spans="1:6" ht="18.75" customHeight="1" hidden="1">
      <c r="A135" s="108"/>
      <c r="B135" s="82"/>
      <c r="C135" s="12"/>
      <c r="D135" s="12"/>
      <c r="E135" s="12"/>
      <c r="F135" s="43"/>
    </row>
    <row r="136" spans="1:6" s="34" customFormat="1" ht="21" customHeight="1">
      <c r="A136" s="184"/>
      <c r="B136" s="2" t="s">
        <v>43</v>
      </c>
      <c r="C136" s="32">
        <f>C137+C138</f>
        <v>14400.7</v>
      </c>
      <c r="D136" s="32"/>
      <c r="E136" s="32">
        <f>SUM(E137:E138)</f>
        <v>13100.7</v>
      </c>
      <c r="F136" s="42">
        <f>F137+F138</f>
        <v>1233</v>
      </c>
    </row>
    <row r="137" spans="1:6" ht="37.5" customHeight="1">
      <c r="A137" s="108" t="s">
        <v>152</v>
      </c>
      <c r="B137" s="19" t="s">
        <v>296</v>
      </c>
      <c r="C137" s="12">
        <v>12298.7</v>
      </c>
      <c r="D137" s="221">
        <v>22</v>
      </c>
      <c r="E137" s="12">
        <v>10998.7</v>
      </c>
      <c r="F137" s="13">
        <v>933</v>
      </c>
    </row>
    <row r="138" spans="1:6" ht="23.25" customHeight="1">
      <c r="A138" s="108" t="s">
        <v>152</v>
      </c>
      <c r="B138" s="7" t="s">
        <v>55</v>
      </c>
      <c r="C138" s="12">
        <v>2102</v>
      </c>
      <c r="D138" s="221"/>
      <c r="E138" s="12">
        <v>2102</v>
      </c>
      <c r="F138" s="13">
        <v>300</v>
      </c>
    </row>
    <row r="139" spans="1:6" ht="15.75" customHeight="1" hidden="1">
      <c r="A139" s="108"/>
      <c r="B139" s="7"/>
      <c r="C139" s="12">
        <f>SUM(C137:C138)</f>
        <v>14400.7</v>
      </c>
      <c r="D139" s="221"/>
      <c r="E139" s="12"/>
      <c r="F139" s="13"/>
    </row>
    <row r="140" spans="1:6" ht="30.75" customHeight="1" hidden="1">
      <c r="A140" s="108"/>
      <c r="B140" s="63"/>
      <c r="C140" s="12"/>
      <c r="D140" s="221"/>
      <c r="E140" s="12"/>
      <c r="F140" s="13"/>
    </row>
    <row r="141" spans="1:6" ht="16.5" customHeight="1" hidden="1">
      <c r="A141" s="108"/>
      <c r="B141" s="82"/>
      <c r="C141" s="12"/>
      <c r="D141" s="221"/>
      <c r="E141" s="12"/>
      <c r="F141" s="43"/>
    </row>
    <row r="142" spans="1:6" ht="30" customHeight="1" hidden="1">
      <c r="A142" s="108"/>
      <c r="B142" s="63"/>
      <c r="C142" s="12"/>
      <c r="D142" s="221"/>
      <c r="E142" s="12"/>
      <c r="F142" s="13"/>
    </row>
    <row r="143" spans="1:6" ht="18" customHeight="1" hidden="1">
      <c r="A143" s="108"/>
      <c r="B143" s="82"/>
      <c r="C143" s="12"/>
      <c r="D143" s="221"/>
      <c r="E143" s="12"/>
      <c r="F143" s="43"/>
    </row>
    <row r="144" spans="1:6" ht="21.75" customHeight="1">
      <c r="A144" s="108"/>
      <c r="B144" s="18" t="s">
        <v>37</v>
      </c>
      <c r="C144" s="214">
        <f>C145+C153+C151</f>
        <v>17191.600000000002</v>
      </c>
      <c r="D144" s="222"/>
      <c r="E144" s="214">
        <f>E145+E153</f>
        <v>11964</v>
      </c>
      <c r="F144" s="215">
        <f>F145+F153+F151</f>
        <v>5361.900000000001</v>
      </c>
    </row>
    <row r="145" spans="1:6" s="34" customFormat="1" ht="15.75">
      <c r="A145" s="184"/>
      <c r="B145" s="2" t="s">
        <v>15</v>
      </c>
      <c r="C145" s="32">
        <f>SUM(C146:C150)</f>
        <v>12834.400000000001</v>
      </c>
      <c r="D145" s="223"/>
      <c r="E145" s="32">
        <f>SUM(E146:E150)</f>
        <v>8561.7</v>
      </c>
      <c r="F145" s="42">
        <f>SUM(F146:F150)</f>
        <v>1928.8</v>
      </c>
    </row>
    <row r="146" spans="1:6" ht="33" customHeight="1">
      <c r="A146" s="108"/>
      <c r="B146" s="171" t="s">
        <v>157</v>
      </c>
      <c r="C146" s="12">
        <v>5292.3</v>
      </c>
      <c r="D146" s="221">
        <v>81</v>
      </c>
      <c r="E146" s="12">
        <v>1019.6</v>
      </c>
      <c r="F146" s="13">
        <v>394</v>
      </c>
    </row>
    <row r="147" spans="1:6" ht="76.5" customHeight="1" hidden="1">
      <c r="A147" s="108"/>
      <c r="B147" s="296"/>
      <c r="C147" s="297"/>
      <c r="D147" s="298"/>
      <c r="E147" s="297"/>
      <c r="F147" s="299"/>
    </row>
    <row r="148" spans="1:6" ht="33" customHeight="1">
      <c r="A148" s="108" t="s">
        <v>152</v>
      </c>
      <c r="B148" s="166" t="s">
        <v>297</v>
      </c>
      <c r="C148" s="12">
        <v>1524.8</v>
      </c>
      <c r="D148" s="221"/>
      <c r="E148" s="12">
        <v>1524.8</v>
      </c>
      <c r="F148" s="62">
        <v>544.8</v>
      </c>
    </row>
    <row r="149" spans="1:6" ht="27.75" customHeight="1">
      <c r="A149" s="108" t="s">
        <v>152</v>
      </c>
      <c r="B149" s="166" t="s">
        <v>298</v>
      </c>
      <c r="C149" s="12">
        <v>1700</v>
      </c>
      <c r="D149" s="221"/>
      <c r="E149" s="12">
        <v>1700</v>
      </c>
      <c r="F149" s="62">
        <v>430</v>
      </c>
    </row>
    <row r="150" spans="1:6" ht="99" customHeight="1">
      <c r="A150" s="108" t="s">
        <v>152</v>
      </c>
      <c r="B150" s="170" t="s">
        <v>194</v>
      </c>
      <c r="C150" s="12">
        <v>4317.3</v>
      </c>
      <c r="D150" s="221"/>
      <c r="E150" s="12">
        <v>4317.3</v>
      </c>
      <c r="F150" s="62">
        <v>560</v>
      </c>
    </row>
    <row r="151" spans="1:6" ht="19.5" customHeight="1" thickBot="1">
      <c r="A151" s="228"/>
      <c r="B151" s="300" t="s">
        <v>190</v>
      </c>
      <c r="C151" s="301">
        <f>C152</f>
        <v>0</v>
      </c>
      <c r="D151" s="301"/>
      <c r="E151" s="301"/>
      <c r="F151" s="302">
        <f>F152</f>
        <v>120</v>
      </c>
    </row>
    <row r="152" spans="1:6" ht="70.5" customHeight="1">
      <c r="A152" s="283"/>
      <c r="B152" s="284" t="s">
        <v>382</v>
      </c>
      <c r="C152" s="285"/>
      <c r="D152" s="285"/>
      <c r="E152" s="285"/>
      <c r="F152" s="285">
        <v>120</v>
      </c>
    </row>
    <row r="153" spans="1:6" s="34" customFormat="1" ht="15.75">
      <c r="A153" s="184"/>
      <c r="B153" s="2" t="s">
        <v>34</v>
      </c>
      <c r="C153" s="32">
        <f>SUM(C155:C176)</f>
        <v>4357.2</v>
      </c>
      <c r="D153" s="32">
        <f>D154+D155+D156+D159+D160+D162+D163+D167+D168+D169+D170+D172+D174+D177+D179+D180+D181+D182+D184+D187+D189+D191+D194+D195+D197+D200+D204+D206</f>
        <v>0</v>
      </c>
      <c r="E153" s="32">
        <f>SUM(E155:E176)</f>
        <v>3402.3</v>
      </c>
      <c r="F153" s="32">
        <f>SUM(F155:F176)</f>
        <v>3313.1000000000004</v>
      </c>
    </row>
    <row r="154" spans="1:6" ht="29.25" customHeight="1" hidden="1">
      <c r="A154" s="108"/>
      <c r="B154" s="63"/>
      <c r="C154" s="12">
        <f>SUM(C146:C150)</f>
        <v>12834.400000000001</v>
      </c>
      <c r="D154" s="12"/>
      <c r="E154" s="12"/>
      <c r="F154" s="12">
        <f>SUM(F146:F150)</f>
        <v>1928.8</v>
      </c>
    </row>
    <row r="155" spans="1:8" ht="22.5" customHeight="1">
      <c r="A155" s="165"/>
      <c r="B155" s="169" t="s">
        <v>247</v>
      </c>
      <c r="C155" s="12">
        <v>774.2</v>
      </c>
      <c r="D155" s="12"/>
      <c r="E155" s="12">
        <v>774.2</v>
      </c>
      <c r="F155" s="48">
        <v>685</v>
      </c>
      <c r="H155" s="26"/>
    </row>
    <row r="156" spans="1:6" ht="29.25" customHeight="1">
      <c r="A156" s="108"/>
      <c r="B156" s="170" t="s">
        <v>235</v>
      </c>
      <c r="C156" s="12">
        <v>77</v>
      </c>
      <c r="D156" s="12"/>
      <c r="E156" s="48">
        <v>77</v>
      </c>
      <c r="F156" s="48">
        <v>77</v>
      </c>
    </row>
    <row r="157" spans="1:6" ht="44.25" customHeight="1">
      <c r="A157" s="108"/>
      <c r="B157" s="170" t="s">
        <v>254</v>
      </c>
      <c r="C157" s="12">
        <v>145</v>
      </c>
      <c r="D157" s="12"/>
      <c r="E157" s="48">
        <v>145</v>
      </c>
      <c r="F157" s="48">
        <v>145</v>
      </c>
    </row>
    <row r="158" spans="1:6" ht="42.75" customHeight="1">
      <c r="A158" s="108"/>
      <c r="B158" s="170" t="s">
        <v>299</v>
      </c>
      <c r="C158" s="12">
        <v>275</v>
      </c>
      <c r="D158" s="12"/>
      <c r="E158" s="48">
        <v>180.2</v>
      </c>
      <c r="F158" s="48">
        <v>180.2</v>
      </c>
    </row>
    <row r="159" spans="1:6" ht="24" customHeight="1">
      <c r="A159" s="108"/>
      <c r="B159" s="170" t="s">
        <v>158</v>
      </c>
      <c r="C159" s="12">
        <v>60</v>
      </c>
      <c r="D159" s="12"/>
      <c r="E159" s="48">
        <v>4.9</v>
      </c>
      <c r="F159" s="48">
        <v>4.9</v>
      </c>
    </row>
    <row r="160" spans="1:6" ht="39.75" customHeight="1">
      <c r="A160" s="165"/>
      <c r="B160" s="169" t="s">
        <v>159</v>
      </c>
      <c r="C160" s="12">
        <v>290</v>
      </c>
      <c r="D160" s="12"/>
      <c r="E160" s="48">
        <v>290</v>
      </c>
      <c r="F160" s="48">
        <v>290</v>
      </c>
    </row>
    <row r="161" spans="1:6" ht="39" customHeight="1">
      <c r="A161" s="165"/>
      <c r="B161" s="169" t="s">
        <v>300</v>
      </c>
      <c r="C161" s="224">
        <v>200</v>
      </c>
      <c r="D161" s="12"/>
      <c r="E161" s="225">
        <v>200</v>
      </c>
      <c r="F161" s="225">
        <v>200</v>
      </c>
    </row>
    <row r="162" spans="1:6" s="8" customFormat="1" ht="45" customHeight="1">
      <c r="A162" s="108"/>
      <c r="B162" s="169" t="s">
        <v>377</v>
      </c>
      <c r="C162" s="12">
        <v>105</v>
      </c>
      <c r="D162" s="12"/>
      <c r="E162" s="48">
        <v>87</v>
      </c>
      <c r="F162" s="48">
        <v>87</v>
      </c>
    </row>
    <row r="163" spans="1:6" s="8" customFormat="1" ht="48.75" customHeight="1">
      <c r="A163" s="108"/>
      <c r="B163" s="169" t="s">
        <v>160</v>
      </c>
      <c r="C163" s="12">
        <v>161</v>
      </c>
      <c r="D163" s="12"/>
      <c r="E163" s="48">
        <v>3</v>
      </c>
      <c r="F163" s="48">
        <v>3</v>
      </c>
    </row>
    <row r="164" spans="1:6" s="8" customFormat="1" ht="43.5" customHeight="1">
      <c r="A164" s="108"/>
      <c r="B164" s="166" t="s">
        <v>384</v>
      </c>
      <c r="C164" s="12">
        <v>200</v>
      </c>
      <c r="D164" s="12"/>
      <c r="E164" s="48">
        <v>100</v>
      </c>
      <c r="F164" s="48">
        <v>100</v>
      </c>
    </row>
    <row r="165" spans="1:6" s="8" customFormat="1" ht="61.5" customHeight="1">
      <c r="A165" s="108"/>
      <c r="B165" s="166" t="s">
        <v>301</v>
      </c>
      <c r="C165" s="12">
        <v>145</v>
      </c>
      <c r="D165" s="12"/>
      <c r="E165" s="48">
        <v>81</v>
      </c>
      <c r="F165" s="48">
        <v>81</v>
      </c>
    </row>
    <row r="166" spans="1:6" s="8" customFormat="1" ht="34.5" customHeight="1">
      <c r="A166" s="108"/>
      <c r="B166" s="166" t="s">
        <v>239</v>
      </c>
      <c r="C166" s="12">
        <v>50</v>
      </c>
      <c r="D166" s="12"/>
      <c r="E166" s="48">
        <v>6</v>
      </c>
      <c r="F166" s="48">
        <v>6</v>
      </c>
    </row>
    <row r="167" spans="1:6" s="8" customFormat="1" ht="45" customHeight="1">
      <c r="A167" s="108"/>
      <c r="B167" s="170" t="s">
        <v>245</v>
      </c>
      <c r="C167" s="12">
        <v>200</v>
      </c>
      <c r="D167" s="12"/>
      <c r="E167" s="48">
        <v>200</v>
      </c>
      <c r="F167" s="48">
        <v>200</v>
      </c>
    </row>
    <row r="168" spans="1:6" s="8" customFormat="1" ht="51.75" customHeight="1">
      <c r="A168" s="108"/>
      <c r="B168" s="170" t="s">
        <v>244</v>
      </c>
      <c r="C168" s="12">
        <v>554</v>
      </c>
      <c r="D168" s="12"/>
      <c r="E168" s="48">
        <v>298.1</v>
      </c>
      <c r="F168" s="48">
        <v>298.1</v>
      </c>
    </row>
    <row r="169" spans="1:6" ht="39.75" customHeight="1">
      <c r="A169" s="108"/>
      <c r="B169" s="169" t="s">
        <v>243</v>
      </c>
      <c r="C169" s="12">
        <v>100</v>
      </c>
      <c r="D169" s="12"/>
      <c r="E169" s="48">
        <v>100</v>
      </c>
      <c r="F169" s="48">
        <v>100</v>
      </c>
    </row>
    <row r="170" spans="1:6" ht="59.25" customHeight="1">
      <c r="A170" s="108"/>
      <c r="B170" s="171" t="s">
        <v>110</v>
      </c>
      <c r="C170" s="12">
        <v>292</v>
      </c>
      <c r="D170" s="12"/>
      <c r="E170" s="48">
        <v>266</v>
      </c>
      <c r="F170" s="48">
        <v>266</v>
      </c>
    </row>
    <row r="171" spans="1:6" ht="33.75" customHeight="1">
      <c r="A171" s="108"/>
      <c r="B171" s="169" t="s">
        <v>46</v>
      </c>
      <c r="C171" s="12">
        <v>156</v>
      </c>
      <c r="D171" s="12"/>
      <c r="E171" s="48">
        <v>156</v>
      </c>
      <c r="F171" s="48">
        <v>156</v>
      </c>
    </row>
    <row r="172" spans="1:6" ht="66.75" customHeight="1">
      <c r="A172" s="165"/>
      <c r="B172" s="170" t="s">
        <v>385</v>
      </c>
      <c r="C172" s="12">
        <v>100</v>
      </c>
      <c r="D172" s="12"/>
      <c r="E172" s="48">
        <v>100</v>
      </c>
      <c r="F172" s="48">
        <v>100</v>
      </c>
    </row>
    <row r="173" spans="1:6" ht="38.25" customHeight="1">
      <c r="A173" s="165"/>
      <c r="B173" s="169" t="s">
        <v>379</v>
      </c>
      <c r="C173" s="12">
        <v>63</v>
      </c>
      <c r="D173" s="12"/>
      <c r="E173" s="48">
        <v>63</v>
      </c>
      <c r="F173" s="48">
        <v>63</v>
      </c>
    </row>
    <row r="174" spans="1:6" ht="21.75" customHeight="1">
      <c r="A174" s="108"/>
      <c r="B174" s="169" t="s">
        <v>161</v>
      </c>
      <c r="C174" s="12">
        <v>150</v>
      </c>
      <c r="D174" s="12"/>
      <c r="E174" s="48">
        <v>150</v>
      </c>
      <c r="F174" s="48">
        <v>150</v>
      </c>
    </row>
    <row r="175" spans="1:6" ht="30" customHeight="1">
      <c r="A175" s="108"/>
      <c r="B175" s="169" t="s">
        <v>240</v>
      </c>
      <c r="C175" s="12">
        <v>120</v>
      </c>
      <c r="D175" s="12"/>
      <c r="E175" s="48">
        <v>46.3</v>
      </c>
      <c r="F175" s="48">
        <v>46.3</v>
      </c>
    </row>
    <row r="176" spans="1:6" ht="47.25" customHeight="1">
      <c r="A176" s="108"/>
      <c r="B176" s="166" t="s">
        <v>302</v>
      </c>
      <c r="C176" s="12">
        <v>140</v>
      </c>
      <c r="D176" s="12"/>
      <c r="E176" s="48">
        <v>74.6</v>
      </c>
      <c r="F176" s="48">
        <v>74.6</v>
      </c>
    </row>
    <row r="177" spans="1:6" ht="33" customHeight="1" hidden="1">
      <c r="A177" s="108"/>
      <c r="B177" s="20"/>
      <c r="C177" s="12"/>
      <c r="D177" s="12"/>
      <c r="E177" s="12"/>
      <c r="F177" s="12"/>
    </row>
    <row r="178" spans="1:6" ht="15.75" customHeight="1" hidden="1">
      <c r="A178" s="108"/>
      <c r="B178" s="82"/>
      <c r="C178" s="12"/>
      <c r="D178" s="12"/>
      <c r="E178" s="12"/>
      <c r="F178" s="54"/>
    </row>
    <row r="179" spans="1:6" ht="30.75" customHeight="1" hidden="1">
      <c r="A179" s="108"/>
      <c r="B179" s="20"/>
      <c r="C179" s="12"/>
      <c r="D179" s="12"/>
      <c r="E179" s="12"/>
      <c r="F179" s="12"/>
    </row>
    <row r="180" spans="1:6" ht="49.5" customHeight="1" hidden="1">
      <c r="A180" s="108"/>
      <c r="B180" s="63"/>
      <c r="C180" s="12"/>
      <c r="D180" s="12"/>
      <c r="E180" s="12"/>
      <c r="F180" s="12"/>
    </row>
    <row r="181" spans="1:6" ht="47.25" customHeight="1" hidden="1">
      <c r="A181" s="108"/>
      <c r="B181" s="63"/>
      <c r="C181" s="12"/>
      <c r="D181" s="12"/>
      <c r="E181" s="12"/>
      <c r="F181" s="12"/>
    </row>
    <row r="182" spans="1:6" ht="30.75" customHeight="1" hidden="1">
      <c r="A182" s="108"/>
      <c r="B182" s="20"/>
      <c r="C182" s="12"/>
      <c r="D182" s="12"/>
      <c r="E182" s="12"/>
      <c r="F182" s="12"/>
    </row>
    <row r="183" spans="1:6" ht="18" customHeight="1" hidden="1">
      <c r="A183" s="108"/>
      <c r="B183" s="82"/>
      <c r="C183" s="12"/>
      <c r="D183" s="12"/>
      <c r="E183" s="12"/>
      <c r="F183" s="54"/>
    </row>
    <row r="184" spans="1:6" ht="51" customHeight="1" hidden="1">
      <c r="A184" s="108"/>
      <c r="B184" s="63"/>
      <c r="C184" s="12"/>
      <c r="D184" s="12"/>
      <c r="E184" s="12"/>
      <c r="F184" s="12"/>
    </row>
    <row r="185" spans="1:6" ht="32.25" customHeight="1" hidden="1">
      <c r="A185" s="108"/>
      <c r="B185" s="63"/>
      <c r="C185" s="12"/>
      <c r="D185" s="12"/>
      <c r="E185" s="12"/>
      <c r="F185" s="12"/>
    </row>
    <row r="186" spans="1:6" ht="17.25" customHeight="1" hidden="1">
      <c r="A186" s="108"/>
      <c r="B186" s="82"/>
      <c r="C186" s="12"/>
      <c r="D186" s="12"/>
      <c r="E186" s="12"/>
      <c r="F186" s="12"/>
    </row>
    <row r="187" spans="1:6" ht="30" customHeight="1" hidden="1">
      <c r="A187" s="108"/>
      <c r="B187" s="19"/>
      <c r="C187" s="12"/>
      <c r="D187" s="12"/>
      <c r="E187" s="12"/>
      <c r="F187" s="12"/>
    </row>
    <row r="188" spans="1:6" ht="19.5" customHeight="1" hidden="1">
      <c r="A188" s="108"/>
      <c r="B188" s="82"/>
      <c r="C188" s="12"/>
      <c r="D188" s="12"/>
      <c r="E188" s="12"/>
      <c r="F188" s="54"/>
    </row>
    <row r="189" spans="1:6" ht="60.75" customHeight="1" hidden="1">
      <c r="A189" s="108"/>
      <c r="B189" s="64"/>
      <c r="C189" s="12"/>
      <c r="D189" s="12"/>
      <c r="E189" s="12"/>
      <c r="F189" s="12"/>
    </row>
    <row r="190" spans="1:6" ht="19.5" customHeight="1" hidden="1">
      <c r="A190" s="108"/>
      <c r="B190" s="82"/>
      <c r="C190" s="12"/>
      <c r="D190" s="12"/>
      <c r="E190" s="12"/>
      <c r="F190" s="54"/>
    </row>
    <row r="191" spans="1:6" ht="30" customHeight="1" hidden="1">
      <c r="A191" s="108"/>
      <c r="B191" s="63"/>
      <c r="C191" s="12"/>
      <c r="D191" s="12"/>
      <c r="E191" s="12"/>
      <c r="F191" s="12"/>
    </row>
    <row r="192" spans="1:6" ht="30" customHeight="1" hidden="1">
      <c r="A192" s="108"/>
      <c r="B192" s="63"/>
      <c r="C192" s="12"/>
      <c r="D192" s="12"/>
      <c r="E192" s="12"/>
      <c r="F192" s="12"/>
    </row>
    <row r="193" spans="1:6" ht="18.75" customHeight="1" hidden="1">
      <c r="A193" s="108"/>
      <c r="B193" s="82"/>
      <c r="C193" s="12"/>
      <c r="D193" s="12"/>
      <c r="E193" s="12"/>
      <c r="F193" s="12"/>
    </row>
    <row r="194" spans="1:6" ht="60" customHeight="1" hidden="1">
      <c r="A194" s="108"/>
      <c r="B194" s="63"/>
      <c r="C194" s="12"/>
      <c r="D194" s="12"/>
      <c r="E194" s="12"/>
      <c r="F194" s="12"/>
    </row>
    <row r="195" spans="1:6" ht="32.25" customHeight="1" hidden="1">
      <c r="A195" s="108"/>
      <c r="B195" s="7"/>
      <c r="C195" s="12"/>
      <c r="D195" s="12"/>
      <c r="E195" s="12"/>
      <c r="F195" s="12"/>
    </row>
    <row r="196" spans="1:6" ht="18.75" customHeight="1" hidden="1">
      <c r="A196" s="108"/>
      <c r="B196" s="82"/>
      <c r="C196" s="12"/>
      <c r="D196" s="12"/>
      <c r="E196" s="12"/>
      <c r="F196" s="54"/>
    </row>
    <row r="197" spans="1:6" ht="75" customHeight="1" hidden="1">
      <c r="A197" s="108"/>
      <c r="B197" s="64"/>
      <c r="C197" s="12"/>
      <c r="D197" s="12"/>
      <c r="E197" s="12"/>
      <c r="F197" s="12"/>
    </row>
    <row r="198" spans="1:6" ht="31.5" customHeight="1" hidden="1">
      <c r="A198" s="108"/>
      <c r="B198" s="64"/>
      <c r="C198" s="12"/>
      <c r="D198" s="12"/>
      <c r="E198" s="12"/>
      <c r="F198" s="12"/>
    </row>
    <row r="199" spans="1:6" ht="21" customHeight="1" hidden="1">
      <c r="A199" s="108"/>
      <c r="B199" s="82"/>
      <c r="C199" s="12"/>
      <c r="D199" s="12"/>
      <c r="E199" s="12"/>
      <c r="F199" s="54"/>
    </row>
    <row r="200" spans="1:6" ht="34.5" customHeight="1" hidden="1">
      <c r="A200" s="108"/>
      <c r="B200" s="20"/>
      <c r="C200" s="12"/>
      <c r="D200" s="12"/>
      <c r="E200" s="12"/>
      <c r="F200" s="12"/>
    </row>
    <row r="201" spans="1:6" ht="21.75" customHeight="1" hidden="1">
      <c r="A201" s="108"/>
      <c r="B201" s="82"/>
      <c r="C201" s="12"/>
      <c r="D201" s="12"/>
      <c r="E201" s="12"/>
      <c r="F201" s="54"/>
    </row>
    <row r="202" spans="1:6" ht="24" customHeight="1" hidden="1">
      <c r="A202" s="108"/>
      <c r="B202" s="20"/>
      <c r="C202" s="12"/>
      <c r="D202" s="12"/>
      <c r="E202" s="12"/>
      <c r="F202" s="12"/>
    </row>
    <row r="203" spans="1:6" ht="21" customHeight="1" hidden="1">
      <c r="A203" s="108"/>
      <c r="B203" s="82"/>
      <c r="C203" s="12"/>
      <c r="D203" s="12"/>
      <c r="E203" s="12"/>
      <c r="F203" s="54"/>
    </row>
    <row r="204" spans="1:8" ht="35.25" customHeight="1" hidden="1">
      <c r="A204" s="108"/>
      <c r="B204" s="20"/>
      <c r="C204" s="12"/>
      <c r="D204" s="12"/>
      <c r="E204" s="12"/>
      <c r="F204" s="12"/>
      <c r="H204" s="26"/>
    </row>
    <row r="205" spans="1:8" ht="19.5" customHeight="1" hidden="1">
      <c r="A205" s="108"/>
      <c r="B205" s="82"/>
      <c r="C205" s="12"/>
      <c r="D205" s="12"/>
      <c r="E205" s="12"/>
      <c r="F205" s="54"/>
      <c r="H205" s="26"/>
    </row>
    <row r="206" spans="1:6" ht="70.5" customHeight="1" hidden="1">
      <c r="A206" s="108"/>
      <c r="B206" s="63"/>
      <c r="C206" s="12"/>
      <c r="D206" s="12"/>
      <c r="E206" s="12"/>
      <c r="F206" s="12"/>
    </row>
    <row r="207" spans="1:6" ht="38.25" customHeight="1" hidden="1">
      <c r="A207" s="108"/>
      <c r="B207" s="63"/>
      <c r="C207" s="12"/>
      <c r="D207" s="12"/>
      <c r="E207" s="12"/>
      <c r="F207" s="12"/>
    </row>
    <row r="208" spans="1:6" ht="20.25" customHeight="1" hidden="1">
      <c r="A208" s="108"/>
      <c r="B208" s="82"/>
      <c r="C208" s="12"/>
      <c r="D208" s="12"/>
      <c r="E208" s="12"/>
      <c r="F208" s="54"/>
    </row>
    <row r="209" spans="1:6" ht="21" customHeight="1" hidden="1">
      <c r="A209" s="108"/>
      <c r="B209" s="63"/>
      <c r="C209" s="12"/>
      <c r="D209" s="12"/>
      <c r="E209" s="12"/>
      <c r="F209" s="54"/>
    </row>
    <row r="210" spans="1:6" ht="16.5" customHeight="1" hidden="1">
      <c r="A210" s="108"/>
      <c r="B210" s="82"/>
      <c r="C210" s="12"/>
      <c r="D210" s="12"/>
      <c r="E210" s="12"/>
      <c r="F210" s="54"/>
    </row>
    <row r="211" spans="1:6" ht="15.75" customHeight="1">
      <c r="A211" s="108"/>
      <c r="B211" s="18" t="s">
        <v>39</v>
      </c>
      <c r="C211" s="214">
        <f>C215</f>
        <v>1716</v>
      </c>
      <c r="D211" s="214"/>
      <c r="E211" s="214">
        <v>1475</v>
      </c>
      <c r="F211" s="214">
        <f>F215</f>
        <v>1475</v>
      </c>
    </row>
    <row r="212" spans="1:13" s="34" customFormat="1" ht="15.75" customHeight="1" hidden="1">
      <c r="A212" s="184"/>
      <c r="B212" s="2"/>
      <c r="C212" s="32">
        <f>SUM(C213:C214)</f>
        <v>0</v>
      </c>
      <c r="D212" s="32">
        <f>SUM(D213:D214)</f>
        <v>0</v>
      </c>
      <c r="E212" s="32">
        <f>SUM(E213:E214)</f>
        <v>0</v>
      </c>
      <c r="F212" s="32">
        <f>SUM(F213:F214)</f>
        <v>0</v>
      </c>
      <c r="H212" s="46"/>
      <c r="I212" s="46"/>
      <c r="J212" s="46"/>
      <c r="K212" s="46"/>
      <c r="L212" s="46"/>
      <c r="M212" s="46"/>
    </row>
    <row r="213" spans="1:13" ht="29.25" customHeight="1" hidden="1">
      <c r="A213" s="108"/>
      <c r="B213" s="19"/>
      <c r="C213" s="12"/>
      <c r="D213" s="12"/>
      <c r="E213" s="12"/>
      <c r="F213" s="12"/>
      <c r="H213" s="45"/>
      <c r="I213" s="47"/>
      <c r="J213" s="47"/>
      <c r="K213" s="47"/>
      <c r="L213" s="47"/>
      <c r="M213" s="47"/>
    </row>
    <row r="214" spans="1:13" ht="15.75" hidden="1">
      <c r="A214" s="108"/>
      <c r="B214" s="19"/>
      <c r="C214" s="12"/>
      <c r="D214" s="12"/>
      <c r="E214" s="12"/>
      <c r="F214" s="12"/>
      <c r="H214" s="45"/>
      <c r="I214" s="47"/>
      <c r="J214" s="47"/>
      <c r="K214" s="47"/>
      <c r="L214" s="47"/>
      <c r="M214" s="47"/>
    </row>
    <row r="215" spans="1:13" s="34" customFormat="1" ht="21.75" customHeight="1">
      <c r="A215" s="184"/>
      <c r="B215" s="2" t="s">
        <v>34</v>
      </c>
      <c r="C215" s="32">
        <f>SUM(C216:C225)</f>
        <v>1716</v>
      </c>
      <c r="D215" s="32">
        <f>SUM(D216:D225)</f>
        <v>0</v>
      </c>
      <c r="E215" s="32">
        <f>SUM(E216:E225)</f>
        <v>1475</v>
      </c>
      <c r="F215" s="32">
        <f>SUM(F216:F225)</f>
        <v>1475</v>
      </c>
      <c r="H215" s="46"/>
      <c r="I215" s="46"/>
      <c r="J215" s="46"/>
      <c r="K215" s="46"/>
      <c r="L215" s="46"/>
      <c r="M215" s="46"/>
    </row>
    <row r="216" spans="1:13" ht="27.75" customHeight="1">
      <c r="A216" s="108"/>
      <c r="B216" s="166" t="s">
        <v>386</v>
      </c>
      <c r="C216" s="12">
        <v>299</v>
      </c>
      <c r="D216" s="12"/>
      <c r="E216" s="12">
        <v>299</v>
      </c>
      <c r="F216" s="12">
        <v>299</v>
      </c>
      <c r="H216" s="45"/>
      <c r="I216" s="47"/>
      <c r="J216" s="47"/>
      <c r="K216" s="47"/>
      <c r="L216" s="47"/>
      <c r="M216" s="47"/>
    </row>
    <row r="217" spans="1:13" ht="27.75" customHeight="1">
      <c r="A217" s="108"/>
      <c r="B217" s="166" t="s">
        <v>387</v>
      </c>
      <c r="C217" s="12">
        <v>160</v>
      </c>
      <c r="D217" s="12"/>
      <c r="E217" s="12">
        <v>80</v>
      </c>
      <c r="F217" s="12">
        <v>80</v>
      </c>
      <c r="H217" s="45"/>
      <c r="I217" s="47"/>
      <c r="J217" s="47"/>
      <c r="K217" s="47"/>
      <c r="L217" s="47"/>
      <c r="M217" s="47"/>
    </row>
    <row r="218" spans="1:13" ht="40.5" customHeight="1">
      <c r="A218" s="108"/>
      <c r="B218" s="166" t="s">
        <v>162</v>
      </c>
      <c r="C218" s="12">
        <v>150</v>
      </c>
      <c r="D218" s="12"/>
      <c r="E218" s="12">
        <v>150</v>
      </c>
      <c r="F218" s="12">
        <v>150</v>
      </c>
      <c r="H218" s="45"/>
      <c r="I218" s="47"/>
      <c r="J218" s="47"/>
      <c r="K218" s="47"/>
      <c r="L218" s="47"/>
      <c r="M218" s="47"/>
    </row>
    <row r="219" spans="1:13" ht="32.25" customHeight="1">
      <c r="A219" s="108"/>
      <c r="B219" s="166" t="s">
        <v>163</v>
      </c>
      <c r="C219" s="12">
        <v>170</v>
      </c>
      <c r="D219" s="12"/>
      <c r="E219" s="12">
        <v>170</v>
      </c>
      <c r="F219" s="12">
        <v>170</v>
      </c>
      <c r="H219" s="45"/>
      <c r="I219" s="47"/>
      <c r="J219" s="47"/>
      <c r="K219" s="47"/>
      <c r="L219" s="47"/>
      <c r="M219" s="47"/>
    </row>
    <row r="220" spans="1:13" ht="29.25" customHeight="1">
      <c r="A220" s="108"/>
      <c r="B220" s="166" t="s">
        <v>303</v>
      </c>
      <c r="C220" s="12">
        <v>150</v>
      </c>
      <c r="D220" s="12"/>
      <c r="E220" s="12">
        <v>150</v>
      </c>
      <c r="F220" s="12">
        <v>150</v>
      </c>
      <c r="H220" s="45"/>
      <c r="I220" s="47"/>
      <c r="J220" s="47"/>
      <c r="K220" s="47"/>
      <c r="L220" s="47"/>
      <c r="M220" s="47"/>
    </row>
    <row r="221" spans="1:13" ht="41.25" customHeight="1">
      <c r="A221" s="165"/>
      <c r="B221" s="166" t="s">
        <v>380</v>
      </c>
      <c r="C221" s="12">
        <v>270</v>
      </c>
      <c r="D221" s="12"/>
      <c r="E221" s="12">
        <v>109</v>
      </c>
      <c r="F221" s="12">
        <v>109</v>
      </c>
      <c r="H221" s="45"/>
      <c r="I221" s="47"/>
      <c r="J221" s="47"/>
      <c r="K221" s="47"/>
      <c r="L221" s="47"/>
      <c r="M221" s="47"/>
    </row>
    <row r="222" spans="1:13" ht="42.75" customHeight="1">
      <c r="A222" s="108"/>
      <c r="B222" s="166" t="s">
        <v>304</v>
      </c>
      <c r="C222" s="12">
        <v>100</v>
      </c>
      <c r="D222" s="12"/>
      <c r="E222" s="12">
        <v>100</v>
      </c>
      <c r="F222" s="12">
        <v>100</v>
      </c>
      <c r="H222" s="45"/>
      <c r="I222" s="47"/>
      <c r="J222" s="47"/>
      <c r="K222" s="47"/>
      <c r="L222" s="47"/>
      <c r="M222" s="47"/>
    </row>
    <row r="223" spans="1:13" ht="42.75" customHeight="1">
      <c r="A223" s="108"/>
      <c r="B223" s="166" t="s">
        <v>305</v>
      </c>
      <c r="C223" s="12">
        <v>67</v>
      </c>
      <c r="D223" s="12"/>
      <c r="E223" s="12">
        <v>67</v>
      </c>
      <c r="F223" s="12">
        <v>67</v>
      </c>
      <c r="H223" s="45"/>
      <c r="I223" s="47"/>
      <c r="J223" s="47"/>
      <c r="K223" s="47"/>
      <c r="L223" s="47"/>
      <c r="M223" s="47"/>
    </row>
    <row r="224" spans="1:13" ht="37.5" customHeight="1">
      <c r="A224" s="108"/>
      <c r="B224" s="166" t="s">
        <v>306</v>
      </c>
      <c r="C224" s="12">
        <v>250</v>
      </c>
      <c r="D224" s="12"/>
      <c r="E224" s="12">
        <v>250</v>
      </c>
      <c r="F224" s="12">
        <v>250</v>
      </c>
      <c r="H224" s="45"/>
      <c r="I224" s="47"/>
      <c r="J224" s="47"/>
      <c r="K224" s="47"/>
      <c r="L224" s="47"/>
      <c r="M224" s="47"/>
    </row>
    <row r="225" spans="1:13" ht="50.25" customHeight="1">
      <c r="A225" s="108"/>
      <c r="B225" s="169" t="s">
        <v>307</v>
      </c>
      <c r="C225" s="12">
        <v>100</v>
      </c>
      <c r="D225" s="12"/>
      <c r="E225" s="12">
        <v>100</v>
      </c>
      <c r="F225" s="12">
        <v>100</v>
      </c>
      <c r="H225" s="45"/>
      <c r="I225" s="47"/>
      <c r="J225" s="47"/>
      <c r="K225" s="47"/>
      <c r="L225" s="47"/>
      <c r="M225" s="47"/>
    </row>
    <row r="226" spans="1:13" ht="37.5" customHeight="1" hidden="1">
      <c r="A226" s="108"/>
      <c r="B226" s="19"/>
      <c r="C226" s="12"/>
      <c r="D226" s="12"/>
      <c r="E226" s="12"/>
      <c r="F226" s="12"/>
      <c r="H226" s="45"/>
      <c r="I226" s="47"/>
      <c r="J226" s="47"/>
      <c r="K226" s="47"/>
      <c r="L226" s="47"/>
      <c r="M226" s="47"/>
    </row>
    <row r="227" spans="1:13" ht="18.75" customHeight="1" hidden="1">
      <c r="A227" s="108"/>
      <c r="B227" s="82"/>
      <c r="C227" s="12"/>
      <c r="D227" s="12"/>
      <c r="E227" s="12"/>
      <c r="F227" s="54"/>
      <c r="H227" s="45"/>
      <c r="I227" s="47"/>
      <c r="J227" s="47"/>
      <c r="K227" s="47"/>
      <c r="L227" s="47"/>
      <c r="M227" s="47"/>
    </row>
    <row r="228" spans="1:13" ht="31.5" customHeight="1" hidden="1">
      <c r="A228" s="108"/>
      <c r="B228" s="21"/>
      <c r="C228" s="12"/>
      <c r="D228" s="12"/>
      <c r="E228" s="12"/>
      <c r="F228" s="54"/>
      <c r="H228" s="45"/>
      <c r="I228" s="47"/>
      <c r="J228" s="47"/>
      <c r="K228" s="47"/>
      <c r="L228" s="47"/>
      <c r="M228" s="47"/>
    </row>
    <row r="229" spans="1:13" ht="16.5" customHeight="1" hidden="1">
      <c r="A229" s="108"/>
      <c r="B229" s="82"/>
      <c r="C229" s="12"/>
      <c r="D229" s="12"/>
      <c r="E229" s="12"/>
      <c r="F229" s="54"/>
      <c r="H229" s="45"/>
      <c r="I229" s="47"/>
      <c r="J229" s="47"/>
      <c r="K229" s="47"/>
      <c r="L229" s="47"/>
      <c r="M229" s="47"/>
    </row>
    <row r="230" spans="1:13" ht="37.5" customHeight="1" hidden="1">
      <c r="A230" s="108"/>
      <c r="B230" s="64"/>
      <c r="C230" s="12"/>
      <c r="D230" s="12"/>
      <c r="E230" s="12"/>
      <c r="F230" s="54"/>
      <c r="H230" s="45"/>
      <c r="I230" s="47"/>
      <c r="J230" s="47"/>
      <c r="K230" s="47"/>
      <c r="L230" s="47"/>
      <c r="M230" s="47"/>
    </row>
    <row r="231" spans="1:13" ht="21.75" customHeight="1" hidden="1">
      <c r="A231" s="108"/>
      <c r="B231" s="82"/>
      <c r="C231" s="12"/>
      <c r="D231" s="12"/>
      <c r="E231" s="12"/>
      <c r="F231" s="54"/>
      <c r="H231" s="45"/>
      <c r="I231" s="47"/>
      <c r="J231" s="47"/>
      <c r="K231" s="47"/>
      <c r="L231" s="47"/>
      <c r="M231" s="47"/>
    </row>
    <row r="232" spans="1:13" ht="38.25" customHeight="1" hidden="1">
      <c r="A232" s="108"/>
      <c r="B232" s="64"/>
      <c r="C232" s="12"/>
      <c r="D232" s="12"/>
      <c r="E232" s="12"/>
      <c r="F232" s="54"/>
      <c r="H232" s="45"/>
      <c r="I232" s="47"/>
      <c r="J232" s="47"/>
      <c r="K232" s="47"/>
      <c r="L232" s="47"/>
      <c r="M232" s="47"/>
    </row>
    <row r="233" spans="1:13" ht="16.5" customHeight="1" hidden="1">
      <c r="A233" s="108"/>
      <c r="B233" s="82"/>
      <c r="C233" s="12"/>
      <c r="D233" s="12"/>
      <c r="E233" s="12"/>
      <c r="F233" s="54"/>
      <c r="H233" s="45"/>
      <c r="I233" s="47"/>
      <c r="J233" s="47"/>
      <c r="K233" s="47"/>
      <c r="L233" s="47"/>
      <c r="M233" s="47"/>
    </row>
    <row r="234" spans="1:13" ht="51" customHeight="1" hidden="1">
      <c r="A234" s="108"/>
      <c r="B234" s="21"/>
      <c r="C234" s="12"/>
      <c r="D234" s="12"/>
      <c r="E234" s="12"/>
      <c r="F234" s="54"/>
      <c r="H234" s="45"/>
      <c r="I234" s="47"/>
      <c r="J234" s="47"/>
      <c r="K234" s="47"/>
      <c r="L234" s="47"/>
      <c r="M234" s="47"/>
    </row>
    <row r="235" spans="1:13" ht="19.5" customHeight="1" hidden="1">
      <c r="A235" s="108"/>
      <c r="B235" s="82"/>
      <c r="C235" s="12"/>
      <c r="D235" s="12"/>
      <c r="E235" s="12"/>
      <c r="F235" s="54"/>
      <c r="H235" s="45"/>
      <c r="I235" s="47"/>
      <c r="J235" s="47"/>
      <c r="K235" s="47"/>
      <c r="L235" s="47"/>
      <c r="M235" s="47"/>
    </row>
    <row r="236" spans="1:13" ht="21" customHeight="1" hidden="1">
      <c r="A236" s="186"/>
      <c r="B236" s="2"/>
      <c r="C236" s="214"/>
      <c r="D236" s="214"/>
      <c r="E236" s="214"/>
      <c r="F236" s="214"/>
      <c r="H236" s="45"/>
      <c r="I236" s="47"/>
      <c r="J236" s="47"/>
      <c r="K236" s="47"/>
      <c r="L236" s="47"/>
      <c r="M236" s="47"/>
    </row>
    <row r="237" spans="1:13" ht="39.75" customHeight="1" hidden="1">
      <c r="A237" s="186"/>
      <c r="B237" s="19"/>
      <c r="C237" s="12"/>
      <c r="D237" s="12"/>
      <c r="E237" s="12"/>
      <c r="F237" s="12"/>
      <c r="H237" s="45"/>
      <c r="I237" s="47"/>
      <c r="J237" s="47"/>
      <c r="K237" s="47"/>
      <c r="L237" s="47"/>
      <c r="M237" s="47"/>
    </row>
    <row r="238" spans="1:13" ht="15.75" customHeight="1">
      <c r="A238" s="186"/>
      <c r="B238" s="18" t="s">
        <v>40</v>
      </c>
      <c r="C238" s="214">
        <f>C239</f>
        <v>438</v>
      </c>
      <c r="D238" s="214"/>
      <c r="E238" s="214">
        <f>E239</f>
        <v>295.5</v>
      </c>
      <c r="F238" s="214">
        <f>F239</f>
        <v>273</v>
      </c>
      <c r="H238" s="47"/>
      <c r="I238" s="47"/>
      <c r="J238" s="47"/>
      <c r="K238" s="47"/>
      <c r="L238" s="47"/>
      <c r="M238" s="47"/>
    </row>
    <row r="239" spans="1:13" s="34" customFormat="1" ht="15.75" customHeight="1">
      <c r="A239" s="164"/>
      <c r="B239" s="2" t="s">
        <v>34</v>
      </c>
      <c r="C239" s="32">
        <f>SUM(C240:C243)</f>
        <v>438</v>
      </c>
      <c r="D239" s="32">
        <f>SUM(D240:D244)</f>
        <v>0</v>
      </c>
      <c r="E239" s="32">
        <f>SUM(E240:E244)</f>
        <v>295.5</v>
      </c>
      <c r="F239" s="32">
        <f>SUM(F240:F243)</f>
        <v>273</v>
      </c>
      <c r="H239" s="46"/>
      <c r="I239" s="46"/>
      <c r="J239" s="46"/>
      <c r="K239" s="46"/>
      <c r="L239" s="46"/>
      <c r="M239" s="46"/>
    </row>
    <row r="240" spans="1:13" ht="30" customHeight="1">
      <c r="A240" s="186"/>
      <c r="B240" s="166" t="s">
        <v>241</v>
      </c>
      <c r="C240" s="12">
        <v>23</v>
      </c>
      <c r="D240" s="12"/>
      <c r="E240" s="13">
        <v>23</v>
      </c>
      <c r="F240" s="13">
        <v>23</v>
      </c>
      <c r="H240" s="47"/>
      <c r="I240" s="47"/>
      <c r="J240" s="47"/>
      <c r="K240" s="47"/>
      <c r="L240" s="47"/>
      <c r="M240" s="47"/>
    </row>
    <row r="241" spans="1:13" ht="34.5" customHeight="1">
      <c r="A241" s="108" t="s">
        <v>152</v>
      </c>
      <c r="B241" s="166" t="s">
        <v>308</v>
      </c>
      <c r="C241" s="12">
        <v>100</v>
      </c>
      <c r="D241" s="12"/>
      <c r="E241" s="13">
        <v>100</v>
      </c>
      <c r="F241" s="13">
        <v>100</v>
      </c>
      <c r="H241" s="47"/>
      <c r="I241" s="47"/>
      <c r="J241" s="47"/>
      <c r="K241" s="47"/>
      <c r="L241" s="47"/>
      <c r="M241" s="47"/>
    </row>
    <row r="242" spans="1:13" ht="34.5" customHeight="1">
      <c r="A242" s="186"/>
      <c r="B242" s="166" t="s">
        <v>381</v>
      </c>
      <c r="C242" s="12">
        <v>20</v>
      </c>
      <c r="D242" s="12"/>
      <c r="E242" s="13">
        <v>20</v>
      </c>
      <c r="F242" s="13">
        <v>20</v>
      </c>
      <c r="H242" s="47"/>
      <c r="I242" s="47"/>
      <c r="J242" s="47"/>
      <c r="K242" s="47"/>
      <c r="L242" s="47"/>
      <c r="M242" s="47"/>
    </row>
    <row r="243" spans="1:6" ht="36" customHeight="1">
      <c r="A243" s="186"/>
      <c r="B243" s="166" t="s">
        <v>309</v>
      </c>
      <c r="C243" s="12">
        <v>295</v>
      </c>
      <c r="D243" s="12"/>
      <c r="E243" s="12">
        <v>152.5</v>
      </c>
      <c r="F243" s="13">
        <v>130</v>
      </c>
    </row>
    <row r="244" spans="1:6" ht="30.75" customHeight="1" hidden="1">
      <c r="A244" s="186"/>
      <c r="B244" s="19"/>
      <c r="C244" s="12"/>
      <c r="D244" s="12"/>
      <c r="E244" s="12"/>
      <c r="F244" s="13"/>
    </row>
    <row r="245" spans="1:6" ht="15" customHeight="1" hidden="1">
      <c r="A245" s="186"/>
      <c r="B245" s="18"/>
      <c r="C245" s="214"/>
      <c r="D245" s="214"/>
      <c r="E245" s="214"/>
      <c r="F245" s="215"/>
    </row>
    <row r="246" spans="1:6" s="34" customFormat="1" ht="15.75" customHeight="1" hidden="1">
      <c r="A246" s="164"/>
      <c r="B246" s="2"/>
      <c r="C246" s="32"/>
      <c r="D246" s="32"/>
      <c r="E246" s="32"/>
      <c r="F246" s="42"/>
    </row>
    <row r="247" spans="1:6" s="34" customFormat="1" ht="46.5" customHeight="1" hidden="1">
      <c r="A247" s="164"/>
      <c r="B247" s="64"/>
      <c r="C247" s="12"/>
      <c r="D247" s="203"/>
      <c r="E247" s="226"/>
      <c r="F247" s="227"/>
    </row>
    <row r="248" spans="1:6" s="34" customFormat="1" ht="24" customHeight="1" hidden="1">
      <c r="A248" s="164"/>
      <c r="B248" s="64"/>
      <c r="C248" s="12"/>
      <c r="D248" s="12"/>
      <c r="E248" s="12"/>
      <c r="F248" s="13"/>
    </row>
    <row r="249" spans="1:6" ht="15.75" customHeight="1" hidden="1">
      <c r="A249" s="186"/>
      <c r="B249" s="21"/>
      <c r="C249" s="12">
        <f>F249</f>
        <v>0</v>
      </c>
      <c r="D249" s="12"/>
      <c r="E249" s="12">
        <f>F249</f>
        <v>0</v>
      </c>
      <c r="F249" s="13"/>
    </row>
    <row r="250" spans="1:6" ht="21" customHeight="1">
      <c r="A250" s="186"/>
      <c r="B250" s="18" t="s">
        <v>42</v>
      </c>
      <c r="C250" s="214">
        <f>C251</f>
        <v>198</v>
      </c>
      <c r="D250" s="214">
        <f>D251</f>
        <v>0</v>
      </c>
      <c r="E250" s="214">
        <f>E251</f>
        <v>198</v>
      </c>
      <c r="F250" s="215">
        <f>F251</f>
        <v>198</v>
      </c>
    </row>
    <row r="251" spans="1:6" s="34" customFormat="1" ht="21.75" customHeight="1">
      <c r="A251" s="164"/>
      <c r="B251" s="2" t="s">
        <v>34</v>
      </c>
      <c r="C251" s="32">
        <f>SUM(C252:C262)</f>
        <v>198</v>
      </c>
      <c r="D251" s="32">
        <f>SUM(D252:D261)</f>
        <v>0</v>
      </c>
      <c r="E251" s="42">
        <f>SUM(E252:E262)</f>
        <v>198</v>
      </c>
      <c r="F251" s="42">
        <f>SUM(F252:F262)</f>
        <v>198</v>
      </c>
    </row>
    <row r="252" spans="1:6" ht="18.75" customHeight="1" hidden="1">
      <c r="A252" s="186"/>
      <c r="B252" s="166"/>
      <c r="C252" s="12"/>
      <c r="D252" s="12"/>
      <c r="E252" s="13"/>
      <c r="F252" s="13"/>
    </row>
    <row r="253" spans="1:7" ht="36" customHeight="1" hidden="1">
      <c r="A253" s="108"/>
      <c r="B253" s="169"/>
      <c r="C253" s="12"/>
      <c r="D253" s="12"/>
      <c r="E253" s="13"/>
      <c r="F253" s="13"/>
      <c r="G253" s="53"/>
    </row>
    <row r="254" spans="1:7" ht="16.5" customHeight="1" thickBot="1">
      <c r="A254" s="186"/>
      <c r="B254" s="166" t="s">
        <v>47</v>
      </c>
      <c r="C254" s="56">
        <v>100</v>
      </c>
      <c r="D254" s="56"/>
      <c r="E254" s="77">
        <v>100</v>
      </c>
      <c r="F254" s="77">
        <v>100</v>
      </c>
      <c r="G254" s="53"/>
    </row>
    <row r="255" spans="1:7" ht="36" customHeight="1" hidden="1">
      <c r="A255" s="287"/>
      <c r="B255" s="303"/>
      <c r="C255" s="304"/>
      <c r="D255" s="304"/>
      <c r="E255" s="305"/>
      <c r="F255" s="305"/>
      <c r="G255" s="53"/>
    </row>
    <row r="256" spans="1:7" ht="27.75" customHeight="1">
      <c r="A256" s="286"/>
      <c r="B256" s="306" t="s">
        <v>242</v>
      </c>
      <c r="C256" s="92">
        <v>23</v>
      </c>
      <c r="D256" s="92"/>
      <c r="E256" s="307">
        <v>23</v>
      </c>
      <c r="F256" s="307">
        <v>23</v>
      </c>
      <c r="G256" s="53"/>
    </row>
    <row r="257" spans="1:7" ht="19.5" customHeight="1">
      <c r="A257" s="108"/>
      <c r="B257" s="169" t="s">
        <v>164</v>
      </c>
      <c r="C257" s="56">
        <v>50</v>
      </c>
      <c r="D257" s="56"/>
      <c r="E257" s="77">
        <v>50</v>
      </c>
      <c r="F257" s="77">
        <v>50</v>
      </c>
      <c r="G257" s="53"/>
    </row>
    <row r="258" spans="1:7" ht="36" customHeight="1" thickBot="1">
      <c r="A258" s="108"/>
      <c r="B258" s="169" t="s">
        <v>253</v>
      </c>
      <c r="C258" s="56">
        <v>25</v>
      </c>
      <c r="D258" s="56"/>
      <c r="E258" s="77">
        <v>25</v>
      </c>
      <c r="F258" s="77">
        <v>25</v>
      </c>
      <c r="G258" s="53"/>
    </row>
    <row r="259" spans="1:7" ht="36" customHeight="1" hidden="1">
      <c r="A259" s="108"/>
      <c r="B259" s="169"/>
      <c r="C259" s="12"/>
      <c r="D259" s="12"/>
      <c r="E259" s="13"/>
      <c r="F259" s="13"/>
      <c r="G259" s="53"/>
    </row>
    <row r="260" spans="1:7" ht="19.5" customHeight="1" hidden="1" thickBot="1">
      <c r="A260" s="108"/>
      <c r="B260" s="169"/>
      <c r="C260" s="12"/>
      <c r="D260" s="12"/>
      <c r="E260" s="13"/>
      <c r="F260" s="13"/>
      <c r="G260" s="53"/>
    </row>
    <row r="261" spans="1:7" ht="30.75" customHeight="1" hidden="1">
      <c r="A261" s="108"/>
      <c r="B261" s="169"/>
      <c r="C261" s="12"/>
      <c r="D261" s="12"/>
      <c r="E261" s="13"/>
      <c r="F261" s="13"/>
      <c r="G261" s="53"/>
    </row>
    <row r="262" spans="1:7" ht="18" customHeight="1" hidden="1" thickBot="1">
      <c r="A262" s="108"/>
      <c r="B262" s="166"/>
      <c r="C262" s="12"/>
      <c r="D262" s="12"/>
      <c r="E262" s="62"/>
      <c r="F262" s="62"/>
      <c r="G262" s="53"/>
    </row>
    <row r="263" spans="1:7" ht="20.25" customHeight="1" hidden="1">
      <c r="A263" s="108"/>
      <c r="B263" s="19"/>
      <c r="C263" s="12">
        <f>SUM(C252:C262)</f>
        <v>198</v>
      </c>
      <c r="D263" s="12"/>
      <c r="E263" s="12"/>
      <c r="F263" s="207"/>
      <c r="G263" s="53"/>
    </row>
    <row r="264" spans="1:7" ht="20.25" customHeight="1" hidden="1">
      <c r="A264" s="108"/>
      <c r="B264" s="82"/>
      <c r="C264" s="12"/>
      <c r="D264" s="12"/>
      <c r="E264" s="12"/>
      <c r="F264" s="207"/>
      <c r="G264" s="53"/>
    </row>
    <row r="265" spans="1:7" ht="20.25" customHeight="1" hidden="1">
      <c r="A265" s="108"/>
      <c r="B265" s="64"/>
      <c r="C265" s="12"/>
      <c r="D265" s="12"/>
      <c r="E265" s="12"/>
      <c r="F265" s="207"/>
      <c r="G265" s="53"/>
    </row>
    <row r="266" spans="1:7" ht="20.25" customHeight="1" hidden="1">
      <c r="A266" s="108"/>
      <c r="B266" s="82"/>
      <c r="C266" s="12"/>
      <c r="D266" s="12"/>
      <c r="E266" s="12"/>
      <c r="F266" s="207"/>
      <c r="G266" s="53"/>
    </row>
    <row r="267" spans="1:7" ht="20.25" customHeight="1" hidden="1">
      <c r="A267" s="108"/>
      <c r="B267" s="64"/>
      <c r="C267" s="12"/>
      <c r="D267" s="12"/>
      <c r="E267" s="12"/>
      <c r="F267" s="207"/>
      <c r="G267" s="53"/>
    </row>
    <row r="268" spans="1:7" ht="20.25" customHeight="1" hidden="1" thickBot="1">
      <c r="A268" s="228"/>
      <c r="B268" s="88"/>
      <c r="C268" s="229"/>
      <c r="D268" s="229"/>
      <c r="E268" s="229"/>
      <c r="F268" s="230"/>
      <c r="G268" s="53"/>
    </row>
    <row r="269" spans="1:7" s="47" customFormat="1" ht="25.5" customHeight="1" thickBot="1">
      <c r="A269" s="250"/>
      <c r="B269" s="251" t="s">
        <v>144</v>
      </c>
      <c r="C269" s="252"/>
      <c r="D269" s="252"/>
      <c r="E269" s="252"/>
      <c r="F269" s="254">
        <f>F271+F322+F327+F333+F379+F394+F395+F407+F447+F448+F469+F472+F473+F479</f>
        <v>16328.3</v>
      </c>
      <c r="G269" s="75"/>
    </row>
    <row r="270" spans="1:7" s="47" customFormat="1" ht="16.5" customHeight="1">
      <c r="A270" s="308"/>
      <c r="B270" s="17" t="s">
        <v>124</v>
      </c>
      <c r="C270" s="187"/>
      <c r="D270" s="187"/>
      <c r="E270" s="187"/>
      <c r="F270" s="309"/>
      <c r="G270" s="75"/>
    </row>
    <row r="271" spans="1:7" s="47" customFormat="1" ht="18" customHeight="1">
      <c r="A271" s="283"/>
      <c r="B271" s="188" t="s">
        <v>146</v>
      </c>
      <c r="C271" s="189">
        <f>SUM(C272:C321)</f>
        <v>4443.099999999999</v>
      </c>
      <c r="D271" s="174"/>
      <c r="E271" s="189">
        <f>SUM(E272:E321)</f>
        <v>4443.099999999999</v>
      </c>
      <c r="F271" s="310">
        <f>SUM(F272:F321)</f>
        <v>4443.099999999999</v>
      </c>
      <c r="G271" s="75"/>
    </row>
    <row r="272" spans="1:7" s="47" customFormat="1" ht="17.25" customHeight="1" hidden="1">
      <c r="A272" s="272"/>
      <c r="B272" s="269"/>
      <c r="C272" s="270"/>
      <c r="D272" s="271"/>
      <c r="E272" s="270"/>
      <c r="F272" s="311"/>
      <c r="G272" s="75"/>
    </row>
    <row r="273" spans="1:7" s="47" customFormat="1" ht="15" customHeight="1">
      <c r="A273" s="312"/>
      <c r="B273" s="190" t="s">
        <v>168</v>
      </c>
      <c r="C273" s="192">
        <v>60</v>
      </c>
      <c r="D273" s="191"/>
      <c r="E273" s="192">
        <v>60</v>
      </c>
      <c r="F273" s="313">
        <v>60</v>
      </c>
      <c r="G273" s="75"/>
    </row>
    <row r="274" spans="1:7" s="47" customFormat="1" ht="15" customHeight="1">
      <c r="A274" s="312"/>
      <c r="B274" s="190" t="s">
        <v>273</v>
      </c>
      <c r="C274" s="192">
        <v>115</v>
      </c>
      <c r="D274" s="191"/>
      <c r="E274" s="192">
        <v>115</v>
      </c>
      <c r="F274" s="313">
        <v>115</v>
      </c>
      <c r="G274" s="75"/>
    </row>
    <row r="275" spans="1:7" s="47" customFormat="1" ht="16.5" customHeight="1">
      <c r="A275" s="312"/>
      <c r="B275" s="190" t="s">
        <v>196</v>
      </c>
      <c r="C275" s="193">
        <v>84.4</v>
      </c>
      <c r="D275" s="191"/>
      <c r="E275" s="193">
        <v>84.4</v>
      </c>
      <c r="F275" s="314">
        <v>84.4</v>
      </c>
      <c r="G275" s="75"/>
    </row>
    <row r="276" spans="1:7" s="47" customFormat="1" ht="16.5" customHeight="1">
      <c r="A276" s="312"/>
      <c r="B276" s="190" t="s">
        <v>169</v>
      </c>
      <c r="C276" s="193">
        <v>98.4</v>
      </c>
      <c r="D276" s="191"/>
      <c r="E276" s="193">
        <v>98.4</v>
      </c>
      <c r="F276" s="314">
        <v>98.4</v>
      </c>
      <c r="G276" s="75"/>
    </row>
    <row r="277" spans="1:7" s="47" customFormat="1" ht="15.75" customHeight="1">
      <c r="A277" s="312"/>
      <c r="B277" s="190" t="s">
        <v>170</v>
      </c>
      <c r="C277" s="193">
        <v>196.8</v>
      </c>
      <c r="D277" s="191"/>
      <c r="E277" s="193">
        <v>196.8</v>
      </c>
      <c r="F277" s="314">
        <v>196.8</v>
      </c>
      <c r="G277" s="75"/>
    </row>
    <row r="278" spans="1:7" s="47" customFormat="1" ht="18.75" customHeight="1">
      <c r="A278" s="312"/>
      <c r="B278" s="190" t="s">
        <v>310</v>
      </c>
      <c r="C278" s="193">
        <v>61.2</v>
      </c>
      <c r="D278" s="191"/>
      <c r="E278" s="193">
        <v>61.2</v>
      </c>
      <c r="F278" s="314">
        <v>61.2</v>
      </c>
      <c r="G278" s="75"/>
    </row>
    <row r="279" spans="1:7" s="47" customFormat="1" ht="17.25" customHeight="1">
      <c r="A279" s="312"/>
      <c r="B279" s="190" t="s">
        <v>203</v>
      </c>
      <c r="C279" s="193">
        <v>148.2</v>
      </c>
      <c r="D279" s="191"/>
      <c r="E279" s="193">
        <v>148.2</v>
      </c>
      <c r="F279" s="314">
        <v>148.2</v>
      </c>
      <c r="G279" s="75"/>
    </row>
    <row r="280" spans="1:7" s="47" customFormat="1" ht="18.75" customHeight="1">
      <c r="A280" s="312"/>
      <c r="B280" s="190" t="s">
        <v>266</v>
      </c>
      <c r="C280" s="193">
        <v>91.6</v>
      </c>
      <c r="D280" s="191"/>
      <c r="E280" s="193">
        <v>91.6</v>
      </c>
      <c r="F280" s="314">
        <v>91.6</v>
      </c>
      <c r="G280" s="75"/>
    </row>
    <row r="281" spans="1:7" s="47" customFormat="1" ht="19.5" customHeight="1">
      <c r="A281" s="108" t="s">
        <v>152</v>
      </c>
      <c r="B281" s="190" t="s">
        <v>197</v>
      </c>
      <c r="C281" s="193">
        <v>120.5</v>
      </c>
      <c r="D281" s="194"/>
      <c r="E281" s="193">
        <v>120.5</v>
      </c>
      <c r="F281" s="314">
        <v>120.5</v>
      </c>
      <c r="G281" s="75"/>
    </row>
    <row r="282" spans="1:7" s="47" customFormat="1" ht="18" customHeight="1">
      <c r="A282" s="387"/>
      <c r="B282" s="190" t="s">
        <v>311</v>
      </c>
      <c r="C282" s="192">
        <v>162</v>
      </c>
      <c r="D282" s="194"/>
      <c r="E282" s="192">
        <v>162</v>
      </c>
      <c r="F282" s="313">
        <v>162</v>
      </c>
      <c r="G282" s="75"/>
    </row>
    <row r="283" spans="1:7" s="47" customFormat="1" ht="18.75" customHeight="1">
      <c r="A283" s="387"/>
      <c r="B283" s="190" t="s">
        <v>267</v>
      </c>
      <c r="C283" s="192">
        <v>80</v>
      </c>
      <c r="D283" s="194"/>
      <c r="E283" s="192">
        <v>80</v>
      </c>
      <c r="F283" s="313">
        <v>80</v>
      </c>
      <c r="G283" s="75"/>
    </row>
    <row r="284" spans="1:7" s="47" customFormat="1" ht="18.75" customHeight="1">
      <c r="A284" s="312"/>
      <c r="B284" s="190" t="s">
        <v>268</v>
      </c>
      <c r="C284" s="192">
        <v>120</v>
      </c>
      <c r="D284" s="194"/>
      <c r="E284" s="192">
        <v>120</v>
      </c>
      <c r="F284" s="313">
        <v>120</v>
      </c>
      <c r="G284" s="75"/>
    </row>
    <row r="285" spans="1:7" s="47" customFormat="1" ht="16.5" customHeight="1" hidden="1">
      <c r="A285" s="312"/>
      <c r="B285" s="190"/>
      <c r="C285" s="192"/>
      <c r="D285" s="191"/>
      <c r="E285" s="192"/>
      <c r="F285" s="313"/>
      <c r="G285" s="75"/>
    </row>
    <row r="286" spans="1:7" s="47" customFormat="1" ht="16.5" customHeight="1" hidden="1">
      <c r="A286" s="312"/>
      <c r="B286" s="190"/>
      <c r="C286" s="192"/>
      <c r="D286" s="191"/>
      <c r="E286" s="192"/>
      <c r="F286" s="313"/>
      <c r="G286" s="75"/>
    </row>
    <row r="287" spans="1:7" s="47" customFormat="1" ht="18" customHeight="1">
      <c r="A287" s="312"/>
      <c r="B287" s="190" t="s">
        <v>171</v>
      </c>
      <c r="C287" s="192">
        <v>98.1</v>
      </c>
      <c r="D287" s="191"/>
      <c r="E287" s="192">
        <v>98.1</v>
      </c>
      <c r="F287" s="313">
        <v>98.1</v>
      </c>
      <c r="G287" s="75"/>
    </row>
    <row r="288" spans="1:7" s="47" customFormat="1" ht="15.75" customHeight="1">
      <c r="A288" s="312"/>
      <c r="B288" s="190" t="s">
        <v>172</v>
      </c>
      <c r="C288" s="192">
        <v>105.5</v>
      </c>
      <c r="D288" s="191"/>
      <c r="E288" s="192">
        <v>105.5</v>
      </c>
      <c r="F288" s="313">
        <v>105.5</v>
      </c>
      <c r="G288" s="75"/>
    </row>
    <row r="289" spans="1:7" s="47" customFormat="1" ht="16.5" customHeight="1">
      <c r="A289" s="108" t="s">
        <v>152</v>
      </c>
      <c r="B289" s="190" t="s">
        <v>312</v>
      </c>
      <c r="C289" s="192">
        <v>194.7</v>
      </c>
      <c r="D289" s="191"/>
      <c r="E289" s="192">
        <v>194.7</v>
      </c>
      <c r="F289" s="313">
        <v>194.7</v>
      </c>
      <c r="G289" s="75"/>
    </row>
    <row r="290" spans="1:7" s="47" customFormat="1" ht="14.25" customHeight="1">
      <c r="A290" s="108" t="s">
        <v>152</v>
      </c>
      <c r="B290" s="190" t="s">
        <v>313</v>
      </c>
      <c r="C290" s="192">
        <v>172.6</v>
      </c>
      <c r="D290" s="191"/>
      <c r="E290" s="192">
        <v>172.6</v>
      </c>
      <c r="F290" s="313">
        <v>172.6</v>
      </c>
      <c r="G290" s="75"/>
    </row>
    <row r="291" spans="1:7" s="47" customFormat="1" ht="18.75" customHeight="1">
      <c r="A291" s="108" t="s">
        <v>152</v>
      </c>
      <c r="B291" s="190" t="s">
        <v>314</v>
      </c>
      <c r="C291" s="192">
        <v>66.2</v>
      </c>
      <c r="D291" s="191"/>
      <c r="E291" s="192">
        <v>66.2</v>
      </c>
      <c r="F291" s="313">
        <v>66.2</v>
      </c>
      <c r="G291" s="75"/>
    </row>
    <row r="292" spans="1:7" s="47" customFormat="1" ht="18" customHeight="1">
      <c r="A292" s="312"/>
      <c r="B292" s="190" t="s">
        <v>315</v>
      </c>
      <c r="C292" s="192">
        <v>176.3</v>
      </c>
      <c r="D292" s="191"/>
      <c r="E292" s="192">
        <v>176.3</v>
      </c>
      <c r="F292" s="313">
        <v>176.3</v>
      </c>
      <c r="G292" s="75"/>
    </row>
    <row r="293" spans="1:7" s="47" customFormat="1" ht="18" customHeight="1">
      <c r="A293" s="312"/>
      <c r="B293" s="190" t="s">
        <v>316</v>
      </c>
      <c r="C293" s="192">
        <v>68.4</v>
      </c>
      <c r="D293" s="191"/>
      <c r="E293" s="192">
        <v>68.4</v>
      </c>
      <c r="F293" s="313">
        <v>68.4</v>
      </c>
      <c r="G293" s="75"/>
    </row>
    <row r="294" spans="1:7" s="47" customFormat="1" ht="18" customHeight="1">
      <c r="A294" s="312"/>
      <c r="B294" s="190" t="s">
        <v>271</v>
      </c>
      <c r="C294" s="192">
        <v>57.4</v>
      </c>
      <c r="D294" s="191"/>
      <c r="E294" s="192">
        <v>57.4</v>
      </c>
      <c r="F294" s="313">
        <v>57.4</v>
      </c>
      <c r="G294" s="75"/>
    </row>
    <row r="295" spans="1:7" s="47" customFormat="1" ht="18" customHeight="1">
      <c r="A295" s="312" t="s">
        <v>152</v>
      </c>
      <c r="B295" s="190" t="s">
        <v>272</v>
      </c>
      <c r="C295" s="192">
        <v>63</v>
      </c>
      <c r="D295" s="191"/>
      <c r="E295" s="192">
        <v>63</v>
      </c>
      <c r="F295" s="313">
        <v>63</v>
      </c>
      <c r="G295" s="75"/>
    </row>
    <row r="296" spans="1:7" s="47" customFormat="1" ht="18" customHeight="1">
      <c r="A296" s="312" t="s">
        <v>152</v>
      </c>
      <c r="B296" s="190" t="s">
        <v>274</v>
      </c>
      <c r="C296" s="192">
        <v>165.8</v>
      </c>
      <c r="D296" s="191"/>
      <c r="E296" s="192">
        <v>165.8</v>
      </c>
      <c r="F296" s="313">
        <v>165.8</v>
      </c>
      <c r="G296" s="75"/>
    </row>
    <row r="297" spans="1:7" s="47" customFormat="1" ht="18" customHeight="1">
      <c r="A297" s="312"/>
      <c r="B297" s="190" t="s">
        <v>275</v>
      </c>
      <c r="C297" s="192">
        <v>20</v>
      </c>
      <c r="D297" s="191"/>
      <c r="E297" s="192">
        <v>20</v>
      </c>
      <c r="F297" s="313">
        <v>20</v>
      </c>
      <c r="G297" s="75"/>
    </row>
    <row r="298" spans="1:7" s="47" customFormat="1" ht="18" customHeight="1">
      <c r="A298" s="312" t="s">
        <v>152</v>
      </c>
      <c r="B298" s="190" t="s">
        <v>276</v>
      </c>
      <c r="C298" s="192">
        <v>103</v>
      </c>
      <c r="D298" s="191"/>
      <c r="E298" s="192">
        <v>103</v>
      </c>
      <c r="F298" s="313">
        <v>103</v>
      </c>
      <c r="G298" s="75"/>
    </row>
    <row r="299" spans="1:7" s="47" customFormat="1" ht="18" customHeight="1">
      <c r="A299" s="312"/>
      <c r="B299" s="190" t="s">
        <v>277</v>
      </c>
      <c r="C299" s="192">
        <v>141.5</v>
      </c>
      <c r="D299" s="191"/>
      <c r="E299" s="192">
        <v>141.5</v>
      </c>
      <c r="F299" s="313">
        <v>141.5</v>
      </c>
      <c r="G299" s="75"/>
    </row>
    <row r="300" spans="1:7" s="47" customFormat="1" ht="18" customHeight="1">
      <c r="A300" s="312"/>
      <c r="B300" s="190" t="s">
        <v>278</v>
      </c>
      <c r="C300" s="192">
        <v>110</v>
      </c>
      <c r="D300" s="191"/>
      <c r="E300" s="192">
        <v>110</v>
      </c>
      <c r="F300" s="313">
        <v>110</v>
      </c>
      <c r="G300" s="75"/>
    </row>
    <row r="301" spans="1:7" s="47" customFormat="1" ht="19.5" customHeight="1">
      <c r="A301" s="312"/>
      <c r="B301" s="190" t="s">
        <v>173</v>
      </c>
      <c r="C301" s="192">
        <v>22.1</v>
      </c>
      <c r="D301" s="191"/>
      <c r="E301" s="192">
        <v>22.1</v>
      </c>
      <c r="F301" s="313">
        <v>22.1</v>
      </c>
      <c r="G301" s="75"/>
    </row>
    <row r="302" spans="1:7" s="47" customFormat="1" ht="19.5" customHeight="1">
      <c r="A302" s="312"/>
      <c r="B302" s="190" t="s">
        <v>185</v>
      </c>
      <c r="C302" s="192">
        <v>90</v>
      </c>
      <c r="D302" s="191"/>
      <c r="E302" s="192">
        <v>90</v>
      </c>
      <c r="F302" s="313">
        <v>90</v>
      </c>
      <c r="G302" s="75"/>
    </row>
    <row r="303" spans="1:7" s="47" customFormat="1" ht="18" customHeight="1">
      <c r="A303" s="312"/>
      <c r="B303" s="190" t="s">
        <v>174</v>
      </c>
      <c r="C303" s="192">
        <v>111.6</v>
      </c>
      <c r="D303" s="191"/>
      <c r="E303" s="192">
        <v>111.6</v>
      </c>
      <c r="F303" s="313">
        <v>111.6</v>
      </c>
      <c r="G303" s="75"/>
    </row>
    <row r="304" spans="1:7" s="47" customFormat="1" ht="18" customHeight="1">
      <c r="A304" s="108" t="s">
        <v>152</v>
      </c>
      <c r="B304" s="190" t="s">
        <v>317</v>
      </c>
      <c r="C304" s="192">
        <v>228</v>
      </c>
      <c r="D304" s="191"/>
      <c r="E304" s="192">
        <v>228</v>
      </c>
      <c r="F304" s="313">
        <v>228</v>
      </c>
      <c r="G304" s="75"/>
    </row>
    <row r="305" spans="1:7" s="47" customFormat="1" ht="20.25" customHeight="1" hidden="1">
      <c r="A305" s="315"/>
      <c r="B305" s="269"/>
      <c r="C305" s="270"/>
      <c r="D305" s="271"/>
      <c r="E305" s="270"/>
      <c r="F305" s="313"/>
      <c r="G305" s="75"/>
    </row>
    <row r="306" spans="1:7" s="47" customFormat="1" ht="20.25" customHeight="1" hidden="1">
      <c r="A306" s="272"/>
      <c r="B306" s="269"/>
      <c r="C306" s="270"/>
      <c r="D306" s="271"/>
      <c r="E306" s="270"/>
      <c r="F306" s="313"/>
      <c r="G306" s="75"/>
    </row>
    <row r="307" spans="1:7" s="47" customFormat="1" ht="20.25" customHeight="1">
      <c r="A307" s="312"/>
      <c r="B307" s="190" t="s">
        <v>318</v>
      </c>
      <c r="C307" s="192">
        <v>105.7</v>
      </c>
      <c r="D307" s="191"/>
      <c r="E307" s="192">
        <v>105.7</v>
      </c>
      <c r="F307" s="313">
        <v>105.7</v>
      </c>
      <c r="G307" s="75"/>
    </row>
    <row r="308" spans="1:7" s="47" customFormat="1" ht="20.25" customHeight="1" hidden="1">
      <c r="A308" s="272"/>
      <c r="B308" s="269"/>
      <c r="C308" s="270"/>
      <c r="D308" s="271"/>
      <c r="E308" s="270"/>
      <c r="F308" s="313"/>
      <c r="G308" s="75"/>
    </row>
    <row r="309" spans="1:7" s="47" customFormat="1" ht="20.25" customHeight="1" hidden="1">
      <c r="A309" s="312"/>
      <c r="B309" s="190"/>
      <c r="C309" s="192"/>
      <c r="D309" s="191"/>
      <c r="E309" s="192"/>
      <c r="F309" s="313"/>
      <c r="G309" s="75"/>
    </row>
    <row r="310" spans="1:7" s="47" customFormat="1" ht="20.25" customHeight="1" hidden="1">
      <c r="A310" s="315"/>
      <c r="B310" s="269"/>
      <c r="C310" s="270"/>
      <c r="D310" s="271"/>
      <c r="E310" s="270"/>
      <c r="F310" s="313"/>
      <c r="G310" s="75"/>
    </row>
    <row r="311" spans="1:7" s="47" customFormat="1" ht="20.25" customHeight="1" hidden="1">
      <c r="A311" s="272"/>
      <c r="B311" s="273"/>
      <c r="C311" s="274"/>
      <c r="D311" s="275"/>
      <c r="E311" s="276"/>
      <c r="F311" s="62"/>
      <c r="G311" s="75"/>
    </row>
    <row r="312" spans="1:7" s="47" customFormat="1" ht="20.25" customHeight="1" hidden="1">
      <c r="A312" s="272"/>
      <c r="B312" s="273"/>
      <c r="C312" s="274"/>
      <c r="D312" s="275"/>
      <c r="E312" s="276"/>
      <c r="F312" s="62"/>
      <c r="G312" s="75"/>
    </row>
    <row r="313" spans="1:7" s="47" customFormat="1" ht="20.25" customHeight="1">
      <c r="A313" s="108"/>
      <c r="B313" s="171" t="s">
        <v>319</v>
      </c>
      <c r="C313" s="185">
        <v>40</v>
      </c>
      <c r="D313" s="212"/>
      <c r="E313" s="62">
        <v>40</v>
      </c>
      <c r="F313" s="62">
        <v>40</v>
      </c>
      <c r="G313" s="75"/>
    </row>
    <row r="314" spans="1:7" s="47" customFormat="1" ht="20.25" customHeight="1">
      <c r="A314" s="108" t="s">
        <v>152</v>
      </c>
      <c r="B314" s="171" t="s">
        <v>320</v>
      </c>
      <c r="C314" s="185">
        <v>110.5</v>
      </c>
      <c r="D314" s="212"/>
      <c r="E314" s="62">
        <v>110.5</v>
      </c>
      <c r="F314" s="62">
        <v>110.5</v>
      </c>
      <c r="G314" s="75"/>
    </row>
    <row r="315" spans="1:7" s="47" customFormat="1" ht="20.25" customHeight="1">
      <c r="A315" s="108"/>
      <c r="B315" s="171" t="s">
        <v>270</v>
      </c>
      <c r="C315" s="185">
        <v>146</v>
      </c>
      <c r="D315" s="212"/>
      <c r="E315" s="62">
        <v>146</v>
      </c>
      <c r="F315" s="62">
        <v>146</v>
      </c>
      <c r="G315" s="75"/>
    </row>
    <row r="316" spans="1:7" s="47" customFormat="1" ht="20.25" customHeight="1">
      <c r="A316" s="108"/>
      <c r="B316" s="171" t="s">
        <v>269</v>
      </c>
      <c r="C316" s="185">
        <v>30</v>
      </c>
      <c r="D316" s="212"/>
      <c r="E316" s="62">
        <v>30</v>
      </c>
      <c r="F316" s="62">
        <v>30</v>
      </c>
      <c r="G316" s="75"/>
    </row>
    <row r="317" spans="1:7" s="47" customFormat="1" ht="20.25" customHeight="1">
      <c r="A317" s="108"/>
      <c r="B317" s="171" t="s">
        <v>321</v>
      </c>
      <c r="C317" s="185">
        <v>193.2</v>
      </c>
      <c r="D317" s="212"/>
      <c r="E317" s="62">
        <v>193.2</v>
      </c>
      <c r="F317" s="62">
        <v>193.2</v>
      </c>
      <c r="G317" s="75"/>
    </row>
    <row r="318" spans="1:7" s="47" customFormat="1" ht="20.25" customHeight="1">
      <c r="A318" s="108" t="s">
        <v>152</v>
      </c>
      <c r="B318" s="171" t="s">
        <v>279</v>
      </c>
      <c r="C318" s="185">
        <v>205.4</v>
      </c>
      <c r="D318" s="212"/>
      <c r="E318" s="62">
        <v>205.4</v>
      </c>
      <c r="F318" s="62">
        <v>205.4</v>
      </c>
      <c r="G318" s="75"/>
    </row>
    <row r="319" spans="1:7" s="47" customFormat="1" ht="20.25" customHeight="1" thickBot="1">
      <c r="A319" s="228"/>
      <c r="B319" s="316" t="s">
        <v>322</v>
      </c>
      <c r="C319" s="317">
        <v>80</v>
      </c>
      <c r="D319" s="318"/>
      <c r="E319" s="319">
        <v>80</v>
      </c>
      <c r="F319" s="319">
        <v>80</v>
      </c>
      <c r="G319" s="75"/>
    </row>
    <row r="320" spans="1:7" s="47" customFormat="1" ht="20.25" customHeight="1">
      <c r="A320" s="286"/>
      <c r="B320" s="320" t="s">
        <v>323</v>
      </c>
      <c r="C320" s="321">
        <v>100</v>
      </c>
      <c r="D320" s="322"/>
      <c r="E320" s="323">
        <v>100</v>
      </c>
      <c r="F320" s="323">
        <v>100</v>
      </c>
      <c r="G320" s="75"/>
    </row>
    <row r="321" spans="1:6" s="277" customFormat="1" ht="20.25" customHeight="1">
      <c r="A321" s="108"/>
      <c r="B321" s="171" t="s">
        <v>324</v>
      </c>
      <c r="C321" s="185">
        <v>100</v>
      </c>
      <c r="D321" s="212"/>
      <c r="E321" s="62">
        <v>100</v>
      </c>
      <c r="F321" s="62">
        <v>100</v>
      </c>
    </row>
    <row r="322" spans="1:7" s="47" customFormat="1" ht="31.5" customHeight="1">
      <c r="A322" s="312"/>
      <c r="B322" s="195" t="s">
        <v>325</v>
      </c>
      <c r="C322" s="196">
        <f>SUM(C323:C326)</f>
        <v>100</v>
      </c>
      <c r="D322" s="191"/>
      <c r="E322" s="196">
        <f>SUM(E323:E326)</f>
        <v>100</v>
      </c>
      <c r="F322" s="324">
        <f>SUM(F323:F326)</f>
        <v>100</v>
      </c>
      <c r="G322" s="75"/>
    </row>
    <row r="323" spans="1:7" s="47" customFormat="1" ht="16.5" customHeight="1">
      <c r="A323" s="312"/>
      <c r="B323" s="197" t="s">
        <v>175</v>
      </c>
      <c r="C323" s="193">
        <v>41.7</v>
      </c>
      <c r="D323" s="191"/>
      <c r="E323" s="193">
        <v>41.7</v>
      </c>
      <c r="F323" s="314">
        <v>41.7</v>
      </c>
      <c r="G323" s="75"/>
    </row>
    <row r="324" spans="1:7" s="47" customFormat="1" ht="16.5" customHeight="1" hidden="1">
      <c r="A324" s="312"/>
      <c r="B324" s="197"/>
      <c r="C324" s="193"/>
      <c r="D324" s="191"/>
      <c r="E324" s="193"/>
      <c r="F324" s="314"/>
      <c r="G324" s="75"/>
    </row>
    <row r="325" spans="1:7" s="47" customFormat="1" ht="14.25" customHeight="1">
      <c r="A325" s="312"/>
      <c r="B325" s="190" t="s">
        <v>176</v>
      </c>
      <c r="C325" s="193">
        <v>16.4</v>
      </c>
      <c r="D325" s="191"/>
      <c r="E325" s="193">
        <v>16.4</v>
      </c>
      <c r="F325" s="314">
        <v>16.4</v>
      </c>
      <c r="G325" s="75"/>
    </row>
    <row r="326" spans="1:7" s="47" customFormat="1" ht="16.5" customHeight="1">
      <c r="A326" s="312"/>
      <c r="B326" s="190" t="s">
        <v>177</v>
      </c>
      <c r="C326" s="193">
        <v>41.9</v>
      </c>
      <c r="D326" s="191"/>
      <c r="E326" s="193">
        <v>41.9</v>
      </c>
      <c r="F326" s="314">
        <v>41.9</v>
      </c>
      <c r="G326" s="75"/>
    </row>
    <row r="327" spans="1:7" s="47" customFormat="1" ht="76.5" customHeight="1">
      <c r="A327" s="312"/>
      <c r="B327" s="195" t="s">
        <v>204</v>
      </c>
      <c r="C327" s="196">
        <f>SUM(C328:C332)</f>
        <v>359</v>
      </c>
      <c r="D327" s="191"/>
      <c r="E327" s="196">
        <f>SUM(E328:E332)</f>
        <v>359</v>
      </c>
      <c r="F327" s="324">
        <f>SUM(F328:F332)</f>
        <v>359</v>
      </c>
      <c r="G327" s="75"/>
    </row>
    <row r="328" spans="1:7" s="47" customFormat="1" ht="21.75" customHeight="1">
      <c r="A328" s="325"/>
      <c r="B328" s="190" t="s">
        <v>326</v>
      </c>
      <c r="C328" s="193">
        <v>28</v>
      </c>
      <c r="D328" s="191"/>
      <c r="E328" s="193">
        <v>28</v>
      </c>
      <c r="F328" s="314">
        <v>28</v>
      </c>
      <c r="G328" s="75"/>
    </row>
    <row r="329" spans="1:7" s="47" customFormat="1" ht="17.25" customHeight="1">
      <c r="A329" s="325"/>
      <c r="B329" s="190" t="s">
        <v>378</v>
      </c>
      <c r="C329" s="193">
        <v>60.4</v>
      </c>
      <c r="D329" s="191"/>
      <c r="E329" s="193">
        <v>60.4</v>
      </c>
      <c r="F329" s="314">
        <v>60.4</v>
      </c>
      <c r="G329" s="75"/>
    </row>
    <row r="330" spans="1:7" s="47" customFormat="1" ht="17.25" customHeight="1">
      <c r="A330" s="325"/>
      <c r="B330" s="190" t="s">
        <v>205</v>
      </c>
      <c r="C330" s="193">
        <v>9.8</v>
      </c>
      <c r="D330" s="191"/>
      <c r="E330" s="193">
        <v>9.8</v>
      </c>
      <c r="F330" s="314">
        <v>9.8</v>
      </c>
      <c r="G330" s="75"/>
    </row>
    <row r="331" spans="1:7" s="47" customFormat="1" ht="17.25" customHeight="1">
      <c r="A331" s="325"/>
      <c r="B331" s="190" t="s">
        <v>206</v>
      </c>
      <c r="C331" s="193">
        <v>130.4</v>
      </c>
      <c r="D331" s="191"/>
      <c r="E331" s="193">
        <v>130.4</v>
      </c>
      <c r="F331" s="314">
        <v>130.4</v>
      </c>
      <c r="G331" s="75"/>
    </row>
    <row r="332" spans="1:7" s="47" customFormat="1" ht="18.75" customHeight="1">
      <c r="A332" s="325"/>
      <c r="B332" s="190" t="s">
        <v>327</v>
      </c>
      <c r="C332" s="193">
        <v>130.4</v>
      </c>
      <c r="D332" s="191"/>
      <c r="E332" s="193">
        <v>130.4</v>
      </c>
      <c r="F332" s="314">
        <v>130.4</v>
      </c>
      <c r="G332" s="75"/>
    </row>
    <row r="333" spans="1:7" s="47" customFormat="1" ht="30" customHeight="1">
      <c r="A333" s="326"/>
      <c r="B333" s="195" t="s">
        <v>207</v>
      </c>
      <c r="C333" s="232">
        <f>C335+C336</f>
        <v>991</v>
      </c>
      <c r="D333" s="198"/>
      <c r="E333" s="232">
        <f>E335+E336</f>
        <v>991</v>
      </c>
      <c r="F333" s="327">
        <f>F335+F336</f>
        <v>991</v>
      </c>
      <c r="G333" s="75"/>
    </row>
    <row r="334" spans="1:7" s="47" customFormat="1" ht="24" customHeight="1" hidden="1" thickBot="1">
      <c r="A334" s="328"/>
      <c r="B334" s="195"/>
      <c r="C334" s="192"/>
      <c r="D334" s="191"/>
      <c r="E334" s="192"/>
      <c r="F334" s="313"/>
      <c r="G334" s="75"/>
    </row>
    <row r="335" spans="1:7" s="47" customFormat="1" ht="16.5" customHeight="1">
      <c r="A335" s="328"/>
      <c r="B335" s="195" t="s">
        <v>208</v>
      </c>
      <c r="C335" s="192">
        <v>75.24</v>
      </c>
      <c r="D335" s="191"/>
      <c r="E335" s="192">
        <v>75.24</v>
      </c>
      <c r="F335" s="313">
        <v>75.24</v>
      </c>
      <c r="G335" s="75"/>
    </row>
    <row r="336" spans="1:7" s="47" customFormat="1" ht="16.5" customHeight="1">
      <c r="A336" s="328"/>
      <c r="B336" s="195" t="s">
        <v>191</v>
      </c>
      <c r="C336" s="196">
        <f>SUM(C337:C378)</f>
        <v>915.76</v>
      </c>
      <c r="D336" s="191"/>
      <c r="E336" s="196">
        <f>SUM(E337:E378)</f>
        <v>915.76</v>
      </c>
      <c r="F336" s="324">
        <f>SUM(F337:F378)</f>
        <v>915.76</v>
      </c>
      <c r="G336" s="75"/>
    </row>
    <row r="337" spans="1:7" s="47" customFormat="1" ht="20.25" customHeight="1">
      <c r="A337" s="312"/>
      <c r="B337" s="199" t="s">
        <v>178</v>
      </c>
      <c r="C337" s="193">
        <v>50</v>
      </c>
      <c r="D337" s="200"/>
      <c r="E337" s="193">
        <v>50</v>
      </c>
      <c r="F337" s="314">
        <v>50</v>
      </c>
      <c r="G337" s="75"/>
    </row>
    <row r="338" spans="1:7" s="47" customFormat="1" ht="18" customHeight="1">
      <c r="A338" s="312"/>
      <c r="B338" s="199" t="s">
        <v>179</v>
      </c>
      <c r="C338" s="193">
        <v>50</v>
      </c>
      <c r="D338" s="200"/>
      <c r="E338" s="193">
        <v>50</v>
      </c>
      <c r="F338" s="314">
        <v>50</v>
      </c>
      <c r="G338" s="75"/>
    </row>
    <row r="339" spans="1:7" s="47" customFormat="1" ht="18" customHeight="1" hidden="1">
      <c r="A339" s="312"/>
      <c r="B339" s="235"/>
      <c r="C339" s="193"/>
      <c r="D339" s="200"/>
      <c r="E339" s="193"/>
      <c r="F339" s="314"/>
      <c r="G339" s="75"/>
    </row>
    <row r="340" spans="1:7" s="47" customFormat="1" ht="18" customHeight="1">
      <c r="A340" s="312"/>
      <c r="B340" s="199" t="s">
        <v>180</v>
      </c>
      <c r="C340" s="193">
        <v>50</v>
      </c>
      <c r="D340" s="200"/>
      <c r="E340" s="193">
        <v>50</v>
      </c>
      <c r="F340" s="314">
        <v>50</v>
      </c>
      <c r="G340" s="75"/>
    </row>
    <row r="341" spans="1:7" s="47" customFormat="1" ht="18" customHeight="1">
      <c r="A341" s="312"/>
      <c r="B341" s="199" t="s">
        <v>181</v>
      </c>
      <c r="C341" s="192">
        <v>50</v>
      </c>
      <c r="D341" s="200"/>
      <c r="E341" s="192">
        <v>50</v>
      </c>
      <c r="F341" s="313">
        <v>50</v>
      </c>
      <c r="G341" s="75"/>
    </row>
    <row r="342" spans="1:7" s="47" customFormat="1" ht="18" customHeight="1">
      <c r="A342" s="312"/>
      <c r="B342" s="199" t="s">
        <v>209</v>
      </c>
      <c r="C342" s="192">
        <v>50</v>
      </c>
      <c r="D342" s="200"/>
      <c r="E342" s="192">
        <v>50</v>
      </c>
      <c r="F342" s="313">
        <v>50</v>
      </c>
      <c r="G342" s="75"/>
    </row>
    <row r="343" spans="1:7" s="47" customFormat="1" ht="18" customHeight="1">
      <c r="A343" s="329"/>
      <c r="B343" s="199" t="s">
        <v>328</v>
      </c>
      <c r="C343" s="193">
        <v>21</v>
      </c>
      <c r="D343" s="200"/>
      <c r="E343" s="193">
        <v>21</v>
      </c>
      <c r="F343" s="314">
        <v>21</v>
      </c>
      <c r="G343" s="75"/>
    </row>
    <row r="344" spans="1:7" s="47" customFormat="1" ht="18" customHeight="1">
      <c r="A344" s="330"/>
      <c r="B344" s="177" t="s">
        <v>329</v>
      </c>
      <c r="C344" s="182">
        <v>18</v>
      </c>
      <c r="D344" s="178"/>
      <c r="E344" s="182">
        <v>18</v>
      </c>
      <c r="F344" s="314">
        <v>18</v>
      </c>
      <c r="G344" s="75"/>
    </row>
    <row r="345" spans="1:7" s="47" customFormat="1" ht="18" customHeight="1">
      <c r="A345" s="51"/>
      <c r="B345" s="177" t="s">
        <v>182</v>
      </c>
      <c r="C345" s="182">
        <v>15</v>
      </c>
      <c r="D345" s="178"/>
      <c r="E345" s="182">
        <v>15</v>
      </c>
      <c r="F345" s="314">
        <v>15</v>
      </c>
      <c r="G345" s="75"/>
    </row>
    <row r="346" spans="1:7" s="47" customFormat="1" ht="18" customHeight="1">
      <c r="A346" s="108" t="s">
        <v>152</v>
      </c>
      <c r="B346" s="175" t="s">
        <v>330</v>
      </c>
      <c r="C346" s="146">
        <v>20</v>
      </c>
      <c r="D346" s="178"/>
      <c r="E346" s="146">
        <v>20</v>
      </c>
      <c r="F346" s="313">
        <v>20</v>
      </c>
      <c r="G346" s="75"/>
    </row>
    <row r="347" spans="1:7" s="47" customFormat="1" ht="18" customHeight="1">
      <c r="A347" s="108" t="s">
        <v>152</v>
      </c>
      <c r="B347" s="175" t="s">
        <v>331</v>
      </c>
      <c r="C347" s="146">
        <v>20</v>
      </c>
      <c r="D347" s="178"/>
      <c r="E347" s="146">
        <v>20</v>
      </c>
      <c r="F347" s="313">
        <v>20</v>
      </c>
      <c r="G347" s="75"/>
    </row>
    <row r="348" spans="1:7" s="47" customFormat="1" ht="18" customHeight="1">
      <c r="A348" s="108" t="s">
        <v>152</v>
      </c>
      <c r="B348" s="175" t="s">
        <v>333</v>
      </c>
      <c r="C348" s="146">
        <v>15</v>
      </c>
      <c r="D348" s="178"/>
      <c r="E348" s="146">
        <v>15</v>
      </c>
      <c r="F348" s="313">
        <v>15</v>
      </c>
      <c r="G348" s="75"/>
    </row>
    <row r="349" spans="1:7" s="47" customFormat="1" ht="18" customHeight="1">
      <c r="A349" s="108" t="s">
        <v>152</v>
      </c>
      <c r="B349" s="175" t="s">
        <v>332</v>
      </c>
      <c r="C349" s="146">
        <v>15</v>
      </c>
      <c r="D349" s="178"/>
      <c r="E349" s="146">
        <v>15</v>
      </c>
      <c r="F349" s="313">
        <v>15</v>
      </c>
      <c r="G349" s="75"/>
    </row>
    <row r="350" spans="1:7" s="47" customFormat="1" ht="18" customHeight="1">
      <c r="A350" s="108" t="s">
        <v>152</v>
      </c>
      <c r="B350" s="175" t="s">
        <v>334</v>
      </c>
      <c r="C350" s="146">
        <v>15</v>
      </c>
      <c r="D350" s="178"/>
      <c r="E350" s="146">
        <v>15</v>
      </c>
      <c r="F350" s="313">
        <v>15</v>
      </c>
      <c r="G350" s="75"/>
    </row>
    <row r="351" spans="1:7" s="47" customFormat="1" ht="18" customHeight="1">
      <c r="A351" s="108" t="s">
        <v>152</v>
      </c>
      <c r="B351" s="175" t="s">
        <v>392</v>
      </c>
      <c r="C351" s="146">
        <v>20</v>
      </c>
      <c r="D351" s="178"/>
      <c r="E351" s="146">
        <v>20</v>
      </c>
      <c r="F351" s="313">
        <v>20</v>
      </c>
      <c r="G351" s="75"/>
    </row>
    <row r="352" spans="1:7" s="47" customFormat="1" ht="18" customHeight="1">
      <c r="A352" s="108" t="s">
        <v>152</v>
      </c>
      <c r="B352" s="175" t="s">
        <v>393</v>
      </c>
      <c r="C352" s="146">
        <v>20</v>
      </c>
      <c r="D352" s="178"/>
      <c r="E352" s="146">
        <v>20</v>
      </c>
      <c r="F352" s="313">
        <v>20</v>
      </c>
      <c r="G352" s="75"/>
    </row>
    <row r="353" spans="1:7" s="47" customFormat="1" ht="18" customHeight="1">
      <c r="A353" s="108" t="s">
        <v>152</v>
      </c>
      <c r="B353" s="175" t="s">
        <v>394</v>
      </c>
      <c r="C353" s="146">
        <v>20</v>
      </c>
      <c r="D353" s="178"/>
      <c r="E353" s="146">
        <v>20</v>
      </c>
      <c r="F353" s="313">
        <v>20</v>
      </c>
      <c r="G353" s="75"/>
    </row>
    <row r="354" spans="1:7" s="47" customFormat="1" ht="18" customHeight="1">
      <c r="A354" s="51"/>
      <c r="B354" s="175" t="s">
        <v>338</v>
      </c>
      <c r="C354" s="146">
        <v>20</v>
      </c>
      <c r="D354" s="178"/>
      <c r="E354" s="146">
        <v>20</v>
      </c>
      <c r="F354" s="313">
        <v>20</v>
      </c>
      <c r="G354" s="75"/>
    </row>
    <row r="355" spans="1:7" s="47" customFormat="1" ht="18" customHeight="1">
      <c r="A355" s="51"/>
      <c r="B355" s="175" t="s">
        <v>339</v>
      </c>
      <c r="C355" s="146">
        <v>20</v>
      </c>
      <c r="D355" s="178"/>
      <c r="E355" s="146">
        <v>20</v>
      </c>
      <c r="F355" s="313">
        <v>20</v>
      </c>
      <c r="G355" s="75"/>
    </row>
    <row r="356" spans="1:7" s="47" customFormat="1" ht="18" customHeight="1">
      <c r="A356" s="108" t="s">
        <v>152</v>
      </c>
      <c r="B356" s="175" t="s">
        <v>335</v>
      </c>
      <c r="C356" s="146">
        <v>15</v>
      </c>
      <c r="D356" s="178"/>
      <c r="E356" s="146">
        <v>15</v>
      </c>
      <c r="F356" s="313">
        <v>15</v>
      </c>
      <c r="G356" s="75"/>
    </row>
    <row r="357" spans="1:7" s="47" customFormat="1" ht="18" customHeight="1">
      <c r="A357" s="108" t="s">
        <v>152</v>
      </c>
      <c r="B357" s="175" t="s">
        <v>336</v>
      </c>
      <c r="C357" s="146">
        <v>15</v>
      </c>
      <c r="D357" s="178"/>
      <c r="E357" s="146">
        <v>15</v>
      </c>
      <c r="F357" s="313">
        <v>15</v>
      </c>
      <c r="G357" s="75"/>
    </row>
    <row r="358" spans="1:7" s="47" customFormat="1" ht="18" customHeight="1">
      <c r="A358" s="108"/>
      <c r="B358" s="175" t="s">
        <v>337</v>
      </c>
      <c r="C358" s="146">
        <v>21</v>
      </c>
      <c r="D358" s="178"/>
      <c r="E358" s="146">
        <v>21</v>
      </c>
      <c r="F358" s="313">
        <v>21</v>
      </c>
      <c r="G358" s="75"/>
    </row>
    <row r="359" spans="1:7" s="47" customFormat="1" ht="18" customHeight="1">
      <c r="A359" s="51"/>
      <c r="B359" s="175" t="s">
        <v>342</v>
      </c>
      <c r="C359" s="146">
        <v>20</v>
      </c>
      <c r="D359" s="178"/>
      <c r="E359" s="146">
        <v>20</v>
      </c>
      <c r="F359" s="313">
        <v>20</v>
      </c>
      <c r="G359" s="75"/>
    </row>
    <row r="360" spans="1:7" s="47" customFormat="1" ht="18" customHeight="1">
      <c r="A360" s="51"/>
      <c r="B360" s="175" t="s">
        <v>341</v>
      </c>
      <c r="C360" s="146">
        <v>20</v>
      </c>
      <c r="D360" s="178"/>
      <c r="E360" s="146">
        <v>20</v>
      </c>
      <c r="F360" s="313">
        <v>20</v>
      </c>
      <c r="G360" s="75"/>
    </row>
    <row r="361" spans="1:7" s="47" customFormat="1" ht="18" customHeight="1">
      <c r="A361" s="51"/>
      <c r="B361" s="175" t="s">
        <v>340</v>
      </c>
      <c r="C361" s="146">
        <v>20</v>
      </c>
      <c r="D361" s="178"/>
      <c r="E361" s="146">
        <v>20</v>
      </c>
      <c r="F361" s="313">
        <v>20</v>
      </c>
      <c r="G361" s="75"/>
    </row>
    <row r="362" spans="1:7" s="47" customFormat="1" ht="18" customHeight="1">
      <c r="A362" s="51"/>
      <c r="B362" s="175" t="s">
        <v>343</v>
      </c>
      <c r="C362" s="146">
        <v>30</v>
      </c>
      <c r="D362" s="178"/>
      <c r="E362" s="146">
        <v>30</v>
      </c>
      <c r="F362" s="313">
        <v>30</v>
      </c>
      <c r="G362" s="75"/>
    </row>
    <row r="363" spans="1:7" s="47" customFormat="1" ht="18" customHeight="1">
      <c r="A363" s="51"/>
      <c r="B363" s="175" t="s">
        <v>344</v>
      </c>
      <c r="C363" s="146">
        <v>30</v>
      </c>
      <c r="D363" s="178"/>
      <c r="E363" s="146">
        <v>30</v>
      </c>
      <c r="F363" s="313">
        <v>30</v>
      </c>
      <c r="G363" s="75"/>
    </row>
    <row r="364" spans="1:7" s="47" customFormat="1" ht="18" customHeight="1" thickBot="1">
      <c r="A364" s="331"/>
      <c r="B364" s="332" t="s">
        <v>345</v>
      </c>
      <c r="C364" s="333">
        <v>20</v>
      </c>
      <c r="D364" s="334"/>
      <c r="E364" s="333">
        <v>20</v>
      </c>
      <c r="F364" s="335">
        <v>20</v>
      </c>
      <c r="G364" s="75"/>
    </row>
    <row r="365" spans="1:7" s="47" customFormat="1" ht="18" customHeight="1">
      <c r="A365" s="286" t="s">
        <v>152</v>
      </c>
      <c r="B365" s="336" t="s">
        <v>346</v>
      </c>
      <c r="C365" s="337">
        <v>20</v>
      </c>
      <c r="D365" s="338"/>
      <c r="E365" s="337">
        <v>20</v>
      </c>
      <c r="F365" s="339">
        <v>20</v>
      </c>
      <c r="G365" s="75"/>
    </row>
    <row r="366" spans="1:7" s="47" customFormat="1" ht="18" customHeight="1">
      <c r="A366" s="108" t="s">
        <v>152</v>
      </c>
      <c r="B366" s="175" t="s">
        <v>347</v>
      </c>
      <c r="C366" s="146">
        <v>35</v>
      </c>
      <c r="D366" s="178"/>
      <c r="E366" s="146">
        <v>35</v>
      </c>
      <c r="F366" s="313">
        <v>35</v>
      </c>
      <c r="G366" s="75"/>
    </row>
    <row r="367" spans="1:7" s="47" customFormat="1" ht="18" customHeight="1">
      <c r="A367" s="108" t="s">
        <v>152</v>
      </c>
      <c r="B367" s="175" t="s">
        <v>348</v>
      </c>
      <c r="C367" s="146">
        <v>20</v>
      </c>
      <c r="D367" s="178"/>
      <c r="E367" s="146">
        <v>20</v>
      </c>
      <c r="F367" s="313">
        <v>20</v>
      </c>
      <c r="G367" s="75"/>
    </row>
    <row r="368" spans="1:7" s="47" customFormat="1" ht="18" customHeight="1">
      <c r="A368" s="108" t="s">
        <v>152</v>
      </c>
      <c r="B368" s="175" t="s">
        <v>349</v>
      </c>
      <c r="C368" s="146">
        <v>25</v>
      </c>
      <c r="D368" s="178"/>
      <c r="E368" s="146">
        <v>25</v>
      </c>
      <c r="F368" s="313">
        <v>25</v>
      </c>
      <c r="G368" s="75"/>
    </row>
    <row r="369" spans="1:7" s="47" customFormat="1" ht="18" customHeight="1">
      <c r="A369" s="51"/>
      <c r="B369" s="175" t="s">
        <v>350</v>
      </c>
      <c r="C369" s="146">
        <v>15.76</v>
      </c>
      <c r="D369" s="178"/>
      <c r="E369" s="146">
        <v>15.76</v>
      </c>
      <c r="F369" s="313">
        <v>15.76</v>
      </c>
      <c r="G369" s="75"/>
    </row>
    <row r="370" spans="1:7" s="47" customFormat="1" ht="18" customHeight="1" hidden="1">
      <c r="A370" s="51"/>
      <c r="B370" s="177"/>
      <c r="C370" s="182"/>
      <c r="D370" s="178"/>
      <c r="E370" s="182"/>
      <c r="F370" s="314"/>
      <c r="G370" s="75"/>
    </row>
    <row r="371" spans="1:7" s="47" customFormat="1" ht="18" customHeight="1" hidden="1">
      <c r="A371" s="330"/>
      <c r="B371" s="177"/>
      <c r="C371" s="182"/>
      <c r="D371" s="178"/>
      <c r="E371" s="182"/>
      <c r="F371" s="314"/>
      <c r="G371" s="75"/>
    </row>
    <row r="372" spans="1:7" s="47" customFormat="1" ht="18" customHeight="1">
      <c r="A372" s="29" t="s">
        <v>152</v>
      </c>
      <c r="B372" s="177" t="s">
        <v>351</v>
      </c>
      <c r="C372" s="182">
        <v>17</v>
      </c>
      <c r="D372" s="178"/>
      <c r="E372" s="182">
        <v>17</v>
      </c>
      <c r="F372" s="314">
        <v>17</v>
      </c>
      <c r="G372" s="75"/>
    </row>
    <row r="373" spans="1:7" s="47" customFormat="1" ht="18" customHeight="1">
      <c r="A373" s="29" t="s">
        <v>152</v>
      </c>
      <c r="B373" s="177" t="s">
        <v>352</v>
      </c>
      <c r="C373" s="182">
        <v>25</v>
      </c>
      <c r="D373" s="178"/>
      <c r="E373" s="182">
        <v>25</v>
      </c>
      <c r="F373" s="314">
        <v>25</v>
      </c>
      <c r="G373" s="75"/>
    </row>
    <row r="374" spans="1:7" s="47" customFormat="1" ht="18" customHeight="1">
      <c r="A374" s="29" t="s">
        <v>152</v>
      </c>
      <c r="B374" s="177" t="s">
        <v>353</v>
      </c>
      <c r="C374" s="146">
        <v>16</v>
      </c>
      <c r="D374" s="178"/>
      <c r="E374" s="146">
        <v>16</v>
      </c>
      <c r="F374" s="313">
        <v>16</v>
      </c>
      <c r="G374" s="75"/>
    </row>
    <row r="375" spans="1:7" s="47" customFormat="1" ht="18" customHeight="1">
      <c r="A375" s="29" t="s">
        <v>152</v>
      </c>
      <c r="B375" s="177" t="s">
        <v>354</v>
      </c>
      <c r="C375" s="146">
        <v>15</v>
      </c>
      <c r="D375" s="178"/>
      <c r="E375" s="146">
        <v>15</v>
      </c>
      <c r="F375" s="313">
        <v>15</v>
      </c>
      <c r="G375" s="75"/>
    </row>
    <row r="376" spans="1:7" s="47" customFormat="1" ht="18" customHeight="1">
      <c r="A376" s="29" t="s">
        <v>152</v>
      </c>
      <c r="B376" s="177" t="s">
        <v>355</v>
      </c>
      <c r="C376" s="146">
        <v>21</v>
      </c>
      <c r="D376" s="178"/>
      <c r="E376" s="146">
        <v>21</v>
      </c>
      <c r="F376" s="313">
        <v>21</v>
      </c>
      <c r="G376" s="75"/>
    </row>
    <row r="377" spans="1:7" s="47" customFormat="1" ht="18" customHeight="1">
      <c r="A377" s="29" t="s">
        <v>152</v>
      </c>
      <c r="B377" s="175" t="s">
        <v>356</v>
      </c>
      <c r="C377" s="146">
        <v>13</v>
      </c>
      <c r="D377" s="236"/>
      <c r="E377" s="146">
        <v>13</v>
      </c>
      <c r="F377" s="313">
        <v>13</v>
      </c>
      <c r="G377" s="75"/>
    </row>
    <row r="378" spans="1:7" s="47" customFormat="1" ht="18" customHeight="1">
      <c r="A378" s="29" t="s">
        <v>152</v>
      </c>
      <c r="B378" s="177" t="s">
        <v>357</v>
      </c>
      <c r="C378" s="146">
        <v>13</v>
      </c>
      <c r="D378" s="178"/>
      <c r="E378" s="146">
        <v>13</v>
      </c>
      <c r="F378" s="313">
        <v>13</v>
      </c>
      <c r="G378" s="75"/>
    </row>
    <row r="379" spans="1:7" s="47" customFormat="1" ht="35.25" customHeight="1">
      <c r="A379" s="330"/>
      <c r="B379" s="176" t="s">
        <v>183</v>
      </c>
      <c r="C379" s="183">
        <f>SUM(C380:C393)</f>
        <v>1000</v>
      </c>
      <c r="D379" s="179"/>
      <c r="E379" s="183">
        <f>SUM(E380:E393)</f>
        <v>1000</v>
      </c>
      <c r="F379" s="340">
        <f>SUM(F380:F393)</f>
        <v>1000</v>
      </c>
      <c r="G379" s="75"/>
    </row>
    <row r="380" spans="1:7" s="47" customFormat="1" ht="18" customHeight="1">
      <c r="A380" s="330"/>
      <c r="B380" s="149" t="s">
        <v>184</v>
      </c>
      <c r="C380" s="146">
        <v>135</v>
      </c>
      <c r="D380" s="179"/>
      <c r="E380" s="146">
        <v>135</v>
      </c>
      <c r="F380" s="313">
        <v>135</v>
      </c>
      <c r="G380" s="75"/>
    </row>
    <row r="381" spans="1:7" s="47" customFormat="1" ht="18" customHeight="1">
      <c r="A381" s="29" t="s">
        <v>152</v>
      </c>
      <c r="B381" s="175" t="s">
        <v>358</v>
      </c>
      <c r="C381" s="146">
        <v>77</v>
      </c>
      <c r="D381" s="179"/>
      <c r="E381" s="146">
        <v>77</v>
      </c>
      <c r="F381" s="313">
        <v>77</v>
      </c>
      <c r="G381" s="75"/>
    </row>
    <row r="382" spans="1:7" s="47" customFormat="1" ht="18" customHeight="1">
      <c r="A382" s="29" t="s">
        <v>152</v>
      </c>
      <c r="B382" s="175" t="s">
        <v>359</v>
      </c>
      <c r="C382" s="146">
        <v>66.7</v>
      </c>
      <c r="D382" s="179"/>
      <c r="E382" s="146">
        <v>66.7</v>
      </c>
      <c r="F382" s="313">
        <v>66.7</v>
      </c>
      <c r="G382" s="75"/>
    </row>
    <row r="383" spans="1:7" s="47" customFormat="1" ht="18" customHeight="1">
      <c r="A383" s="29" t="s">
        <v>152</v>
      </c>
      <c r="B383" s="175" t="s">
        <v>315</v>
      </c>
      <c r="C383" s="146">
        <v>100</v>
      </c>
      <c r="D383" s="179"/>
      <c r="E383" s="146">
        <v>100</v>
      </c>
      <c r="F383" s="313">
        <v>100</v>
      </c>
      <c r="G383" s="75"/>
    </row>
    <row r="384" spans="1:7" s="47" customFormat="1" ht="18" customHeight="1">
      <c r="A384" s="29" t="s">
        <v>152</v>
      </c>
      <c r="B384" s="237" t="s">
        <v>360</v>
      </c>
      <c r="C384" s="239">
        <v>100</v>
      </c>
      <c r="D384" s="238"/>
      <c r="E384" s="239">
        <v>100</v>
      </c>
      <c r="F384" s="341">
        <v>100</v>
      </c>
      <c r="G384" s="75"/>
    </row>
    <row r="385" spans="1:7" s="47" customFormat="1" ht="18" customHeight="1">
      <c r="A385" s="51"/>
      <c r="B385" s="175" t="s">
        <v>361</v>
      </c>
      <c r="C385" s="244">
        <v>72</v>
      </c>
      <c r="D385" s="179"/>
      <c r="E385" s="244">
        <v>72</v>
      </c>
      <c r="F385" s="342">
        <v>72</v>
      </c>
      <c r="G385" s="75"/>
    </row>
    <row r="386" spans="1:7" s="47" customFormat="1" ht="18" customHeight="1">
      <c r="A386" s="51"/>
      <c r="B386" s="175" t="s">
        <v>362</v>
      </c>
      <c r="C386" s="244">
        <v>24</v>
      </c>
      <c r="D386" s="179"/>
      <c r="E386" s="244">
        <v>24</v>
      </c>
      <c r="F386" s="342">
        <v>24</v>
      </c>
      <c r="G386" s="75"/>
    </row>
    <row r="387" spans="1:7" s="47" customFormat="1" ht="18" customHeight="1">
      <c r="A387" s="51"/>
      <c r="B387" s="175" t="s">
        <v>210</v>
      </c>
      <c r="C387" s="244">
        <v>82.6</v>
      </c>
      <c r="D387" s="179"/>
      <c r="E387" s="244">
        <v>82.6</v>
      </c>
      <c r="F387" s="342">
        <v>82.6</v>
      </c>
      <c r="G387" s="75"/>
    </row>
    <row r="388" spans="1:7" s="47" customFormat="1" ht="18" customHeight="1">
      <c r="A388" s="51"/>
      <c r="B388" s="175" t="s">
        <v>363</v>
      </c>
      <c r="C388" s="244">
        <v>45</v>
      </c>
      <c r="D388" s="179"/>
      <c r="E388" s="244">
        <v>45</v>
      </c>
      <c r="F388" s="342">
        <v>45</v>
      </c>
      <c r="G388" s="75"/>
    </row>
    <row r="389" spans="1:7" s="47" customFormat="1" ht="18" customHeight="1">
      <c r="A389" s="29" t="s">
        <v>152</v>
      </c>
      <c r="B389" s="175" t="s">
        <v>364</v>
      </c>
      <c r="C389" s="244">
        <v>75</v>
      </c>
      <c r="D389" s="179"/>
      <c r="E389" s="244">
        <v>75</v>
      </c>
      <c r="F389" s="342">
        <v>75</v>
      </c>
      <c r="G389" s="75"/>
    </row>
    <row r="390" spans="1:7" s="47" customFormat="1" ht="18" customHeight="1">
      <c r="A390" s="29" t="s">
        <v>152</v>
      </c>
      <c r="B390" s="175" t="s">
        <v>365</v>
      </c>
      <c r="C390" s="244">
        <v>75</v>
      </c>
      <c r="D390" s="179"/>
      <c r="E390" s="244">
        <v>75</v>
      </c>
      <c r="F390" s="342">
        <v>75</v>
      </c>
      <c r="G390" s="75"/>
    </row>
    <row r="391" spans="1:7" s="47" customFormat="1" ht="18" customHeight="1">
      <c r="A391" s="29" t="s">
        <v>152</v>
      </c>
      <c r="B391" s="175" t="s">
        <v>366</v>
      </c>
      <c r="C391" s="244">
        <v>46.4</v>
      </c>
      <c r="D391" s="179"/>
      <c r="E391" s="244">
        <v>46.4</v>
      </c>
      <c r="F391" s="342">
        <v>46.4</v>
      </c>
      <c r="G391" s="75"/>
    </row>
    <row r="392" spans="1:7" s="47" customFormat="1" ht="18" customHeight="1">
      <c r="A392" s="51"/>
      <c r="B392" s="175" t="s">
        <v>367</v>
      </c>
      <c r="C392" s="244">
        <v>80</v>
      </c>
      <c r="D392" s="179"/>
      <c r="E392" s="244">
        <v>80</v>
      </c>
      <c r="F392" s="342">
        <v>80</v>
      </c>
      <c r="G392" s="75"/>
    </row>
    <row r="393" spans="1:7" s="47" customFormat="1" ht="18" customHeight="1">
      <c r="A393" s="343"/>
      <c r="B393" s="240" t="s">
        <v>185</v>
      </c>
      <c r="C393" s="243">
        <v>21.3</v>
      </c>
      <c r="D393" s="241"/>
      <c r="E393" s="243">
        <v>21.3</v>
      </c>
      <c r="F393" s="344">
        <v>21.3</v>
      </c>
      <c r="G393" s="75"/>
    </row>
    <row r="394" spans="1:7" s="47" customFormat="1" ht="33.75" customHeight="1">
      <c r="A394" s="343"/>
      <c r="B394" s="240" t="s">
        <v>395</v>
      </c>
      <c r="C394" s="243">
        <v>10</v>
      </c>
      <c r="D394" s="241"/>
      <c r="E394" s="243">
        <v>10</v>
      </c>
      <c r="F394" s="344">
        <v>10</v>
      </c>
      <c r="G394" s="75"/>
    </row>
    <row r="395" spans="1:7" s="47" customFormat="1" ht="33" customHeight="1">
      <c r="A395" s="343"/>
      <c r="B395" s="240" t="s">
        <v>211</v>
      </c>
      <c r="C395" s="243">
        <v>10</v>
      </c>
      <c r="D395" s="241"/>
      <c r="E395" s="243">
        <v>10</v>
      </c>
      <c r="F395" s="344">
        <v>10</v>
      </c>
      <c r="G395" s="75"/>
    </row>
    <row r="396" spans="1:7" s="47" customFormat="1" ht="33" customHeight="1" hidden="1">
      <c r="A396" s="343"/>
      <c r="B396" s="245"/>
      <c r="C396" s="241"/>
      <c r="D396" s="241"/>
      <c r="E396" s="242"/>
      <c r="F396" s="345"/>
      <c r="G396" s="75"/>
    </row>
    <row r="397" spans="1:7" s="47" customFormat="1" ht="33" customHeight="1" hidden="1">
      <c r="A397" s="343"/>
      <c r="B397" s="245"/>
      <c r="C397" s="241"/>
      <c r="D397" s="241"/>
      <c r="E397" s="242"/>
      <c r="F397" s="345"/>
      <c r="G397" s="75"/>
    </row>
    <row r="398" spans="1:7" s="47" customFormat="1" ht="33" customHeight="1" hidden="1">
      <c r="A398" s="343"/>
      <c r="B398" s="245"/>
      <c r="C398" s="241"/>
      <c r="D398" s="241"/>
      <c r="E398" s="242"/>
      <c r="F398" s="345"/>
      <c r="G398" s="75"/>
    </row>
    <row r="399" spans="1:7" s="47" customFormat="1" ht="33" customHeight="1" hidden="1">
      <c r="A399" s="343"/>
      <c r="B399" s="245"/>
      <c r="C399" s="241"/>
      <c r="D399" s="241"/>
      <c r="E399" s="242"/>
      <c r="F399" s="345"/>
      <c r="G399" s="75"/>
    </row>
    <row r="400" spans="1:7" s="47" customFormat="1" ht="33" customHeight="1" hidden="1">
      <c r="A400" s="343"/>
      <c r="B400" s="245"/>
      <c r="C400" s="241"/>
      <c r="D400" s="241"/>
      <c r="E400" s="242"/>
      <c r="F400" s="345"/>
      <c r="G400" s="75"/>
    </row>
    <row r="401" spans="1:7" s="47" customFormat="1" ht="33" customHeight="1" hidden="1">
      <c r="A401" s="343"/>
      <c r="B401" s="245"/>
      <c r="C401" s="241"/>
      <c r="D401" s="241"/>
      <c r="E401" s="242"/>
      <c r="F401" s="345"/>
      <c r="G401" s="75"/>
    </row>
    <row r="402" spans="1:7" s="47" customFormat="1" ht="33" customHeight="1" hidden="1">
      <c r="A402" s="343"/>
      <c r="B402" s="245"/>
      <c r="C402" s="241"/>
      <c r="D402" s="241"/>
      <c r="E402" s="242"/>
      <c r="F402" s="345"/>
      <c r="G402" s="75"/>
    </row>
    <row r="403" spans="1:7" s="47" customFormat="1" ht="33" customHeight="1" hidden="1">
      <c r="A403" s="343"/>
      <c r="B403" s="245"/>
      <c r="C403" s="241"/>
      <c r="D403" s="241"/>
      <c r="E403" s="242"/>
      <c r="F403" s="345"/>
      <c r="G403" s="75"/>
    </row>
    <row r="404" spans="1:7" s="47" customFormat="1" ht="33" customHeight="1" hidden="1">
      <c r="A404" s="343"/>
      <c r="B404" s="245"/>
      <c r="C404" s="241"/>
      <c r="D404" s="241"/>
      <c r="E404" s="242"/>
      <c r="F404" s="345"/>
      <c r="G404" s="75"/>
    </row>
    <row r="405" spans="1:7" s="47" customFormat="1" ht="33" customHeight="1" hidden="1">
      <c r="A405" s="343"/>
      <c r="B405" s="245"/>
      <c r="C405" s="241"/>
      <c r="D405" s="241"/>
      <c r="E405" s="242"/>
      <c r="F405" s="345"/>
      <c r="G405" s="75"/>
    </row>
    <row r="406" spans="1:7" s="47" customFormat="1" ht="33" customHeight="1" hidden="1">
      <c r="A406" s="343"/>
      <c r="B406" s="245"/>
      <c r="C406" s="241"/>
      <c r="D406" s="241"/>
      <c r="E406" s="242"/>
      <c r="F406" s="345"/>
      <c r="G406" s="75"/>
    </row>
    <row r="407" spans="1:7" s="47" customFormat="1" ht="18" customHeight="1">
      <c r="A407" s="51"/>
      <c r="B407" s="176" t="s">
        <v>212</v>
      </c>
      <c r="C407" s="156">
        <f>SUM(C408:C439)</f>
        <v>1506.3400000000001</v>
      </c>
      <c r="D407" s="179"/>
      <c r="E407" s="156">
        <f>SUM(E408:E439)</f>
        <v>1506.3400000000001</v>
      </c>
      <c r="F407" s="327">
        <f>SUM(F408:F439)</f>
        <v>1506.3400000000001</v>
      </c>
      <c r="G407" s="75"/>
    </row>
    <row r="408" spans="1:7" s="47" customFormat="1" ht="18" customHeight="1">
      <c r="A408" s="29" t="s">
        <v>152</v>
      </c>
      <c r="B408" s="152" t="s">
        <v>213</v>
      </c>
      <c r="C408" s="246">
        <v>104.2</v>
      </c>
      <c r="D408" s="179"/>
      <c r="E408" s="246">
        <v>104.2</v>
      </c>
      <c r="F408" s="346">
        <v>104.2</v>
      </c>
      <c r="G408" s="75"/>
    </row>
    <row r="409" spans="1:7" s="47" customFormat="1" ht="18" customHeight="1">
      <c r="A409" s="29" t="s">
        <v>152</v>
      </c>
      <c r="B409" s="152" t="s">
        <v>368</v>
      </c>
      <c r="C409" s="246">
        <v>195</v>
      </c>
      <c r="D409" s="179"/>
      <c r="E409" s="246">
        <v>195</v>
      </c>
      <c r="F409" s="346">
        <v>195</v>
      </c>
      <c r="G409" s="75"/>
    </row>
    <row r="410" spans="1:7" s="47" customFormat="1" ht="18" customHeight="1">
      <c r="A410" s="29" t="s">
        <v>152</v>
      </c>
      <c r="B410" s="152" t="s">
        <v>214</v>
      </c>
      <c r="C410" s="246">
        <v>15.795</v>
      </c>
      <c r="D410" s="179"/>
      <c r="E410" s="246">
        <v>15.795</v>
      </c>
      <c r="F410" s="346">
        <v>15.795</v>
      </c>
      <c r="G410" s="75"/>
    </row>
    <row r="411" spans="1:7" s="47" customFormat="1" ht="18" customHeight="1">
      <c r="A411" s="29" t="s">
        <v>152</v>
      </c>
      <c r="B411" s="152" t="s">
        <v>215</v>
      </c>
      <c r="C411" s="246">
        <v>90</v>
      </c>
      <c r="D411" s="179"/>
      <c r="E411" s="246">
        <v>90</v>
      </c>
      <c r="F411" s="346">
        <v>90</v>
      </c>
      <c r="G411" s="75"/>
    </row>
    <row r="412" spans="1:7" s="47" customFormat="1" ht="18" customHeight="1">
      <c r="A412" s="108"/>
      <c r="B412" s="279" t="s">
        <v>256</v>
      </c>
      <c r="C412" s="246">
        <v>60.855</v>
      </c>
      <c r="D412" s="179"/>
      <c r="E412" s="246">
        <v>60.855</v>
      </c>
      <c r="F412" s="346">
        <v>60.855</v>
      </c>
      <c r="G412" s="75"/>
    </row>
    <row r="413" spans="1:7" s="47" customFormat="1" ht="18" customHeight="1">
      <c r="A413" s="108" t="s">
        <v>152</v>
      </c>
      <c r="B413" s="279" t="s">
        <v>216</v>
      </c>
      <c r="C413" s="246">
        <v>74.65</v>
      </c>
      <c r="D413" s="179"/>
      <c r="E413" s="246">
        <v>74.65</v>
      </c>
      <c r="F413" s="346">
        <v>74.65</v>
      </c>
      <c r="G413" s="75"/>
    </row>
    <row r="414" spans="1:7" s="47" customFormat="1" ht="18" customHeight="1">
      <c r="A414" s="108"/>
      <c r="B414" s="279" t="s">
        <v>257</v>
      </c>
      <c r="C414" s="246">
        <v>25.5</v>
      </c>
      <c r="D414" s="179"/>
      <c r="E414" s="246">
        <v>25.5</v>
      </c>
      <c r="F414" s="346">
        <v>25.5</v>
      </c>
      <c r="G414" s="75"/>
    </row>
    <row r="415" spans="1:7" s="47" customFormat="1" ht="18" customHeight="1">
      <c r="A415" s="108" t="s">
        <v>152</v>
      </c>
      <c r="B415" s="279" t="s">
        <v>217</v>
      </c>
      <c r="C415" s="246">
        <v>27.6</v>
      </c>
      <c r="D415" s="179"/>
      <c r="E415" s="246">
        <v>27.6</v>
      </c>
      <c r="F415" s="346">
        <v>27.6</v>
      </c>
      <c r="G415" s="75"/>
    </row>
    <row r="416" spans="1:7" s="47" customFormat="1" ht="18" customHeight="1">
      <c r="A416" s="108" t="s">
        <v>152</v>
      </c>
      <c r="B416" s="279" t="s">
        <v>258</v>
      </c>
      <c r="C416" s="246">
        <v>26.4</v>
      </c>
      <c r="D416" s="179"/>
      <c r="E416" s="246">
        <v>26.4</v>
      </c>
      <c r="F416" s="346">
        <v>26.4</v>
      </c>
      <c r="G416" s="75"/>
    </row>
    <row r="417" spans="1:7" s="47" customFormat="1" ht="18" customHeight="1">
      <c r="A417" s="108" t="s">
        <v>152</v>
      </c>
      <c r="B417" s="279" t="s">
        <v>218</v>
      </c>
      <c r="C417" s="246">
        <v>100</v>
      </c>
      <c r="D417" s="179"/>
      <c r="E417" s="246">
        <v>100</v>
      </c>
      <c r="F417" s="346">
        <v>100</v>
      </c>
      <c r="G417" s="75"/>
    </row>
    <row r="418" spans="1:7" s="47" customFormat="1" ht="18" customHeight="1">
      <c r="A418" s="108" t="s">
        <v>152</v>
      </c>
      <c r="B418" s="279" t="s">
        <v>219</v>
      </c>
      <c r="C418" s="246">
        <v>45.45</v>
      </c>
      <c r="D418" s="179"/>
      <c r="E418" s="246">
        <v>45.45</v>
      </c>
      <c r="F418" s="346">
        <v>45.45</v>
      </c>
      <c r="G418" s="75"/>
    </row>
    <row r="419" spans="1:7" s="47" customFormat="1" ht="18" customHeight="1">
      <c r="A419" s="186"/>
      <c r="B419" s="279" t="s">
        <v>259</v>
      </c>
      <c r="C419" s="246">
        <v>34.6</v>
      </c>
      <c r="D419" s="179"/>
      <c r="E419" s="246">
        <v>34.6</v>
      </c>
      <c r="F419" s="346">
        <v>34.6</v>
      </c>
      <c r="G419" s="75"/>
    </row>
    <row r="420" spans="1:7" s="47" customFormat="1" ht="18" customHeight="1">
      <c r="A420" s="108" t="s">
        <v>152</v>
      </c>
      <c r="B420" s="279" t="s">
        <v>220</v>
      </c>
      <c r="C420" s="246">
        <v>45.7</v>
      </c>
      <c r="D420" s="179"/>
      <c r="E420" s="246">
        <v>45.7</v>
      </c>
      <c r="F420" s="346">
        <v>45.7</v>
      </c>
      <c r="G420" s="75"/>
    </row>
    <row r="421" spans="1:7" s="47" customFormat="1" ht="18" customHeight="1" thickBot="1">
      <c r="A421" s="347"/>
      <c r="B421" s="348" t="s">
        <v>221</v>
      </c>
      <c r="C421" s="349">
        <v>34.2</v>
      </c>
      <c r="D421" s="350"/>
      <c r="E421" s="349">
        <v>34.2</v>
      </c>
      <c r="F421" s="351">
        <v>34.2</v>
      </c>
      <c r="G421" s="75"/>
    </row>
    <row r="422" spans="1:7" s="47" customFormat="1" ht="18" customHeight="1">
      <c r="A422" s="352"/>
      <c r="B422" s="353" t="s">
        <v>222</v>
      </c>
      <c r="C422" s="354">
        <v>60</v>
      </c>
      <c r="D422" s="355"/>
      <c r="E422" s="354">
        <v>60</v>
      </c>
      <c r="F422" s="356">
        <v>60</v>
      </c>
      <c r="G422" s="75"/>
    </row>
    <row r="423" spans="1:7" s="47" customFormat="1" ht="18" customHeight="1">
      <c r="A423" s="186"/>
      <c r="B423" s="279" t="s">
        <v>223</v>
      </c>
      <c r="C423" s="246">
        <v>65</v>
      </c>
      <c r="D423" s="179"/>
      <c r="E423" s="246">
        <v>65</v>
      </c>
      <c r="F423" s="346">
        <v>65</v>
      </c>
      <c r="G423" s="75"/>
    </row>
    <row r="424" spans="1:7" s="47" customFormat="1" ht="36.75" customHeight="1">
      <c r="A424" s="186"/>
      <c r="B424" s="279" t="s">
        <v>369</v>
      </c>
      <c r="C424" s="246">
        <v>54.15</v>
      </c>
      <c r="D424" s="179"/>
      <c r="E424" s="246">
        <v>54.15</v>
      </c>
      <c r="F424" s="346">
        <v>54.15</v>
      </c>
      <c r="G424" s="75"/>
    </row>
    <row r="425" spans="1:7" s="47" customFormat="1" ht="18" customHeight="1">
      <c r="A425" s="186"/>
      <c r="B425" s="279" t="s">
        <v>234</v>
      </c>
      <c r="C425" s="246">
        <v>35.35</v>
      </c>
      <c r="D425" s="179"/>
      <c r="E425" s="246">
        <v>35.35</v>
      </c>
      <c r="F425" s="346">
        <v>35.35</v>
      </c>
      <c r="G425" s="75"/>
    </row>
    <row r="426" spans="1:7" s="47" customFormat="1" ht="18" customHeight="1">
      <c r="A426" s="108"/>
      <c r="B426" s="279" t="s">
        <v>260</v>
      </c>
      <c r="C426" s="246">
        <v>31.5</v>
      </c>
      <c r="D426" s="179"/>
      <c r="E426" s="246">
        <v>31.5</v>
      </c>
      <c r="F426" s="346">
        <v>31.5</v>
      </c>
      <c r="G426" s="75"/>
    </row>
    <row r="427" spans="1:7" s="47" customFormat="1" ht="18" customHeight="1">
      <c r="A427" s="186"/>
      <c r="B427" s="279" t="s">
        <v>261</v>
      </c>
      <c r="C427" s="246">
        <v>10.7</v>
      </c>
      <c r="D427" s="179"/>
      <c r="E427" s="246">
        <v>10.7</v>
      </c>
      <c r="F427" s="346">
        <v>10.7</v>
      </c>
      <c r="G427" s="75"/>
    </row>
    <row r="428" spans="1:7" s="47" customFormat="1" ht="18" customHeight="1">
      <c r="A428" s="186"/>
      <c r="B428" s="279" t="s">
        <v>262</v>
      </c>
      <c r="C428" s="246">
        <v>13.5</v>
      </c>
      <c r="D428" s="179"/>
      <c r="E428" s="246">
        <v>13.5</v>
      </c>
      <c r="F428" s="346">
        <v>13.5</v>
      </c>
      <c r="G428" s="75"/>
    </row>
    <row r="429" spans="1:7" s="47" customFormat="1" ht="18" customHeight="1">
      <c r="A429" s="108"/>
      <c r="B429" s="279" t="s">
        <v>263</v>
      </c>
      <c r="C429" s="246">
        <v>14.4</v>
      </c>
      <c r="D429" s="179"/>
      <c r="E429" s="246">
        <v>14.4</v>
      </c>
      <c r="F429" s="346">
        <v>14.4</v>
      </c>
      <c r="G429" s="75"/>
    </row>
    <row r="430" spans="1:7" s="47" customFormat="1" ht="18" customHeight="1">
      <c r="A430" s="186"/>
      <c r="B430" s="279" t="s">
        <v>224</v>
      </c>
      <c r="C430" s="246">
        <v>44.65</v>
      </c>
      <c r="D430" s="179"/>
      <c r="E430" s="246">
        <v>44.65</v>
      </c>
      <c r="F430" s="346">
        <v>44.65</v>
      </c>
      <c r="G430" s="75"/>
    </row>
    <row r="431" spans="1:7" s="47" customFormat="1" ht="18" customHeight="1">
      <c r="A431" s="186"/>
      <c r="B431" s="279" t="s">
        <v>225</v>
      </c>
      <c r="C431" s="246">
        <v>38.75</v>
      </c>
      <c r="D431" s="179"/>
      <c r="E431" s="246">
        <v>38.75</v>
      </c>
      <c r="F431" s="346">
        <v>38.75</v>
      </c>
      <c r="G431" s="75"/>
    </row>
    <row r="432" spans="1:7" s="47" customFormat="1" ht="18" customHeight="1">
      <c r="A432" s="186"/>
      <c r="B432" s="279" t="s">
        <v>226</v>
      </c>
      <c r="C432" s="246">
        <v>56.4</v>
      </c>
      <c r="D432" s="179"/>
      <c r="E432" s="246">
        <v>56.4</v>
      </c>
      <c r="F432" s="346">
        <v>56.4</v>
      </c>
      <c r="G432" s="75"/>
    </row>
    <row r="433" spans="1:7" s="47" customFormat="1" ht="18" customHeight="1">
      <c r="A433" s="108" t="s">
        <v>152</v>
      </c>
      <c r="B433" s="279" t="s">
        <v>227</v>
      </c>
      <c r="C433" s="246">
        <v>69.2</v>
      </c>
      <c r="D433" s="179"/>
      <c r="E433" s="246">
        <v>69.2</v>
      </c>
      <c r="F433" s="346">
        <v>69.2</v>
      </c>
      <c r="G433" s="75"/>
    </row>
    <row r="434" spans="1:7" s="47" customFormat="1" ht="18" customHeight="1">
      <c r="A434" s="186"/>
      <c r="B434" s="279" t="s">
        <v>228</v>
      </c>
      <c r="C434" s="246">
        <v>52.35</v>
      </c>
      <c r="D434" s="179"/>
      <c r="E434" s="246">
        <v>52.35</v>
      </c>
      <c r="F434" s="346">
        <v>52.35</v>
      </c>
      <c r="G434" s="75"/>
    </row>
    <row r="435" spans="1:7" s="47" customFormat="1" ht="18" customHeight="1">
      <c r="A435" s="186"/>
      <c r="B435" s="279" t="s">
        <v>370</v>
      </c>
      <c r="C435" s="246">
        <v>14.1</v>
      </c>
      <c r="D435" s="179"/>
      <c r="E435" s="246">
        <v>14.1</v>
      </c>
      <c r="F435" s="346">
        <v>14.1</v>
      </c>
      <c r="G435" s="75"/>
    </row>
    <row r="436" spans="1:7" s="47" customFormat="1" ht="19.5" customHeight="1">
      <c r="A436" s="186"/>
      <c r="B436" s="280" t="s">
        <v>264</v>
      </c>
      <c r="C436" s="246">
        <v>22.84</v>
      </c>
      <c r="D436" s="179"/>
      <c r="E436" s="246">
        <v>22.84</v>
      </c>
      <c r="F436" s="346">
        <v>22.84</v>
      </c>
      <c r="G436" s="75"/>
    </row>
    <row r="437" spans="1:7" s="47" customFormat="1" ht="18" customHeight="1">
      <c r="A437" s="186"/>
      <c r="B437" s="279" t="s">
        <v>388</v>
      </c>
      <c r="C437" s="246">
        <v>20</v>
      </c>
      <c r="D437" s="179"/>
      <c r="E437" s="246">
        <v>20</v>
      </c>
      <c r="F437" s="346">
        <v>20</v>
      </c>
      <c r="G437" s="75"/>
    </row>
    <row r="438" spans="1:7" s="47" customFormat="1" ht="18" customHeight="1">
      <c r="A438" s="186"/>
      <c r="B438" s="279" t="s">
        <v>280</v>
      </c>
      <c r="C438" s="246">
        <v>13.5</v>
      </c>
      <c r="D438" s="179"/>
      <c r="E438" s="246">
        <v>13.5</v>
      </c>
      <c r="F438" s="346">
        <v>13.5</v>
      </c>
      <c r="G438" s="75"/>
    </row>
    <row r="439" spans="1:7" s="47" customFormat="1" ht="18" customHeight="1">
      <c r="A439" s="186"/>
      <c r="B439" s="279" t="s">
        <v>265</v>
      </c>
      <c r="C439" s="247">
        <v>10</v>
      </c>
      <c r="D439" s="179"/>
      <c r="E439" s="247">
        <v>10</v>
      </c>
      <c r="F439" s="357">
        <v>10</v>
      </c>
      <c r="G439" s="75"/>
    </row>
    <row r="440" spans="1:7" s="47" customFormat="1" ht="18" customHeight="1" hidden="1">
      <c r="A440" s="51"/>
      <c r="B440" s="175"/>
      <c r="C440" s="157"/>
      <c r="D440" s="179"/>
      <c r="E440" s="157"/>
      <c r="F440" s="358"/>
      <c r="G440" s="75"/>
    </row>
    <row r="441" spans="1:7" s="47" customFormat="1" ht="18" customHeight="1" hidden="1">
      <c r="A441" s="343"/>
      <c r="B441" s="240"/>
      <c r="C441" s="182"/>
      <c r="D441" s="241"/>
      <c r="E441" s="182"/>
      <c r="F441" s="314"/>
      <c r="G441" s="75"/>
    </row>
    <row r="442" spans="1:7" s="47" customFormat="1" ht="18" customHeight="1" hidden="1">
      <c r="A442" s="343"/>
      <c r="B442" s="240"/>
      <c r="C442" s="243"/>
      <c r="D442" s="241"/>
      <c r="E442" s="243"/>
      <c r="F442" s="344"/>
      <c r="G442" s="75"/>
    </row>
    <row r="443" spans="1:7" s="47" customFormat="1" ht="18" customHeight="1" hidden="1">
      <c r="A443" s="343"/>
      <c r="B443" s="240"/>
      <c r="C443" s="243"/>
      <c r="D443" s="241"/>
      <c r="E443" s="243"/>
      <c r="F443" s="344"/>
      <c r="G443" s="75"/>
    </row>
    <row r="444" spans="1:7" s="47" customFormat="1" ht="18" customHeight="1" hidden="1">
      <c r="A444" s="343"/>
      <c r="B444" s="240"/>
      <c r="C444" s="243"/>
      <c r="D444" s="241"/>
      <c r="E444" s="243"/>
      <c r="F444" s="344"/>
      <c r="G444" s="75"/>
    </row>
    <row r="445" spans="1:7" s="47" customFormat="1" ht="18" customHeight="1" hidden="1">
      <c r="A445" s="343"/>
      <c r="B445" s="240"/>
      <c r="C445" s="243"/>
      <c r="D445" s="241"/>
      <c r="E445" s="243"/>
      <c r="F445" s="344"/>
      <c r="G445" s="75"/>
    </row>
    <row r="446" spans="1:7" s="47" customFormat="1" ht="18" customHeight="1" hidden="1">
      <c r="A446" s="343"/>
      <c r="B446" s="240"/>
      <c r="C446" s="243"/>
      <c r="D446" s="241"/>
      <c r="E446" s="243"/>
      <c r="F446" s="344"/>
      <c r="G446" s="75"/>
    </row>
    <row r="447" spans="1:7" s="47" customFormat="1" ht="18" customHeight="1">
      <c r="A447" s="29" t="s">
        <v>152</v>
      </c>
      <c r="B447" s="176" t="s">
        <v>229</v>
      </c>
      <c r="C447" s="156">
        <v>2500</v>
      </c>
      <c r="D447" s="231"/>
      <c r="E447" s="156">
        <v>2500</v>
      </c>
      <c r="F447" s="327">
        <v>675</v>
      </c>
      <c r="G447" s="75"/>
    </row>
    <row r="448" spans="1:7" s="47" customFormat="1" ht="30.75" customHeight="1">
      <c r="A448" s="359"/>
      <c r="B448" s="248" t="s">
        <v>145</v>
      </c>
      <c r="C448" s="249">
        <f>SUM(C449:C463)</f>
        <v>7377.700000000001</v>
      </c>
      <c r="D448" s="238"/>
      <c r="E448" s="249">
        <f>SUM(E449:E463)</f>
        <v>7377.700000000001</v>
      </c>
      <c r="F448" s="360">
        <f>SUM(F449:F461)</f>
        <v>4845.800000000001</v>
      </c>
      <c r="G448" s="75"/>
    </row>
    <row r="449" spans="1:7" s="47" customFormat="1" ht="18" customHeight="1">
      <c r="A449" s="51"/>
      <c r="B449" s="175" t="s">
        <v>230</v>
      </c>
      <c r="C449" s="244">
        <v>681.26</v>
      </c>
      <c r="D449" s="179"/>
      <c r="E449" s="244">
        <v>681.26</v>
      </c>
      <c r="F449" s="342">
        <v>681.26</v>
      </c>
      <c r="G449" s="75"/>
    </row>
    <row r="450" spans="1:7" s="47" customFormat="1" ht="18" customHeight="1">
      <c r="A450" s="29"/>
      <c r="B450" s="175" t="s">
        <v>231</v>
      </c>
      <c r="C450" s="244">
        <v>1300</v>
      </c>
      <c r="D450" s="179"/>
      <c r="E450" s="244">
        <v>1300</v>
      </c>
      <c r="F450" s="342">
        <v>1300</v>
      </c>
      <c r="G450" s="75"/>
    </row>
    <row r="451" spans="1:7" s="47" customFormat="1" ht="36.75" customHeight="1">
      <c r="A451" s="29"/>
      <c r="B451" s="175" t="s">
        <v>371</v>
      </c>
      <c r="C451" s="244">
        <v>550</v>
      </c>
      <c r="D451" s="179"/>
      <c r="E451" s="244">
        <v>550</v>
      </c>
      <c r="F451" s="342">
        <v>550</v>
      </c>
      <c r="G451" s="75"/>
    </row>
    <row r="452" spans="1:7" s="47" customFormat="1" ht="18" customHeight="1">
      <c r="A452" s="29"/>
      <c r="B452" s="175" t="s">
        <v>232</v>
      </c>
      <c r="C452" s="244">
        <v>299</v>
      </c>
      <c r="D452" s="179"/>
      <c r="E452" s="244">
        <v>299</v>
      </c>
      <c r="F452" s="342">
        <v>299</v>
      </c>
      <c r="G452" s="75"/>
    </row>
    <row r="453" spans="1:7" s="47" customFormat="1" ht="18" customHeight="1">
      <c r="A453" s="29"/>
      <c r="B453" s="175" t="s">
        <v>227</v>
      </c>
      <c r="C453" s="244">
        <v>299</v>
      </c>
      <c r="D453" s="179"/>
      <c r="E453" s="244">
        <v>299</v>
      </c>
      <c r="F453" s="342">
        <v>299</v>
      </c>
      <c r="G453" s="75"/>
    </row>
    <row r="454" spans="1:7" s="47" customFormat="1" ht="18" customHeight="1" hidden="1">
      <c r="A454" s="29"/>
      <c r="B454" s="175"/>
      <c r="C454" s="244"/>
      <c r="D454" s="179"/>
      <c r="E454" s="244"/>
      <c r="F454" s="342"/>
      <c r="G454" s="75"/>
    </row>
    <row r="455" spans="1:7" s="47" customFormat="1" ht="18" customHeight="1" hidden="1">
      <c r="A455" s="29"/>
      <c r="B455" s="175"/>
      <c r="C455" s="182"/>
      <c r="D455" s="179"/>
      <c r="E455" s="182"/>
      <c r="F455" s="314"/>
      <c r="G455" s="75"/>
    </row>
    <row r="456" spans="1:7" s="47" customFormat="1" ht="18" customHeight="1" hidden="1">
      <c r="A456" s="29"/>
      <c r="B456" s="175"/>
      <c r="C456" s="182"/>
      <c r="D456" s="179"/>
      <c r="E456" s="182"/>
      <c r="F456" s="314"/>
      <c r="G456" s="75"/>
    </row>
    <row r="457" spans="1:7" s="47" customFormat="1" ht="18" customHeight="1">
      <c r="A457" s="29" t="s">
        <v>152</v>
      </c>
      <c r="B457" s="175" t="s">
        <v>372</v>
      </c>
      <c r="C457" s="182">
        <v>296</v>
      </c>
      <c r="D457" s="179"/>
      <c r="E457" s="182">
        <v>296</v>
      </c>
      <c r="F457" s="314">
        <v>296</v>
      </c>
      <c r="G457" s="75"/>
    </row>
    <row r="458" spans="1:7" s="47" customFormat="1" ht="18" customHeight="1">
      <c r="A458" s="29" t="s">
        <v>152</v>
      </c>
      <c r="B458" s="175" t="s">
        <v>186</v>
      </c>
      <c r="C458" s="182">
        <v>295</v>
      </c>
      <c r="D458" s="179"/>
      <c r="E458" s="182">
        <v>295</v>
      </c>
      <c r="F458" s="314">
        <v>295</v>
      </c>
      <c r="G458" s="75"/>
    </row>
    <row r="459" spans="1:7" s="47" customFormat="1" ht="18" customHeight="1">
      <c r="A459" s="29" t="s">
        <v>152</v>
      </c>
      <c r="B459" s="175" t="s">
        <v>187</v>
      </c>
      <c r="C459" s="182">
        <v>158.44</v>
      </c>
      <c r="D459" s="179"/>
      <c r="E459" s="182">
        <v>158.44</v>
      </c>
      <c r="F459" s="314">
        <v>158.44</v>
      </c>
      <c r="G459" s="75"/>
    </row>
    <row r="460" spans="1:7" s="47" customFormat="1" ht="18" customHeight="1">
      <c r="A460" s="29" t="s">
        <v>152</v>
      </c>
      <c r="B460" s="175" t="s">
        <v>188</v>
      </c>
      <c r="C460" s="182">
        <v>299</v>
      </c>
      <c r="D460" s="179"/>
      <c r="E460" s="182">
        <v>299</v>
      </c>
      <c r="F460" s="314">
        <v>299</v>
      </c>
      <c r="G460" s="75"/>
    </row>
    <row r="461" spans="1:7" s="47" customFormat="1" ht="33.75" customHeight="1">
      <c r="A461" s="29" t="s">
        <v>152</v>
      </c>
      <c r="B461" s="175" t="s">
        <v>373</v>
      </c>
      <c r="C461" s="182">
        <v>3200</v>
      </c>
      <c r="D461" s="179"/>
      <c r="E461" s="182">
        <v>3200</v>
      </c>
      <c r="F461" s="314">
        <v>668.1</v>
      </c>
      <c r="G461" s="75"/>
    </row>
    <row r="462" spans="1:7" s="47" customFormat="1" ht="17.25" customHeight="1" hidden="1">
      <c r="A462" s="29"/>
      <c r="B462" s="278"/>
      <c r="D462" s="179"/>
      <c r="F462" s="361"/>
      <c r="G462" s="75"/>
    </row>
    <row r="463" spans="1:7" s="47" customFormat="1" ht="18" customHeight="1" hidden="1">
      <c r="A463" s="29"/>
      <c r="B463" s="175"/>
      <c r="C463" s="182"/>
      <c r="D463" s="179"/>
      <c r="E463" s="182"/>
      <c r="F463" s="314">
        <v>0</v>
      </c>
      <c r="G463" s="75"/>
    </row>
    <row r="464" spans="1:7" s="47" customFormat="1" ht="18" customHeight="1" hidden="1">
      <c r="A464" s="29"/>
      <c r="B464" s="175"/>
      <c r="C464" s="182"/>
      <c r="D464" s="179"/>
      <c r="E464" s="182"/>
      <c r="F464" s="314"/>
      <c r="G464" s="75"/>
    </row>
    <row r="465" spans="1:7" s="47" customFormat="1" ht="18" customHeight="1" hidden="1">
      <c r="A465" s="29"/>
      <c r="B465" s="175"/>
      <c r="C465" s="182"/>
      <c r="D465" s="179"/>
      <c r="E465" s="182"/>
      <c r="F465" s="314"/>
      <c r="G465" s="75"/>
    </row>
    <row r="466" spans="1:7" s="47" customFormat="1" ht="18" customHeight="1" hidden="1">
      <c r="A466" s="29"/>
      <c r="B466" s="175"/>
      <c r="C466" s="182"/>
      <c r="D466" s="179"/>
      <c r="E466" s="182"/>
      <c r="F466" s="314"/>
      <c r="G466" s="75"/>
    </row>
    <row r="467" spans="1:7" s="47" customFormat="1" ht="18" customHeight="1" hidden="1">
      <c r="A467" s="29"/>
      <c r="B467" s="175"/>
      <c r="C467" s="182"/>
      <c r="D467" s="179"/>
      <c r="E467" s="182"/>
      <c r="F467" s="314"/>
      <c r="G467" s="75"/>
    </row>
    <row r="468" spans="1:7" s="47" customFormat="1" ht="18" customHeight="1" hidden="1">
      <c r="A468" s="29"/>
      <c r="B468" s="175"/>
      <c r="C468" s="182"/>
      <c r="D468" s="179"/>
      <c r="E468" s="182"/>
      <c r="F468" s="314"/>
      <c r="G468" s="75"/>
    </row>
    <row r="469" spans="1:7" s="47" customFormat="1" ht="18" customHeight="1">
      <c r="A469" s="330"/>
      <c r="B469" s="176" t="s">
        <v>189</v>
      </c>
      <c r="C469" s="183">
        <f>SUM(C470:C471)</f>
        <v>130</v>
      </c>
      <c r="D469" s="179"/>
      <c r="E469" s="183">
        <f>SUM(E470:E471)</f>
        <v>130</v>
      </c>
      <c r="F469" s="340">
        <f>SUM(F470:F471)</f>
        <v>130</v>
      </c>
      <c r="G469" s="75"/>
    </row>
    <row r="470" spans="1:7" s="47" customFormat="1" ht="18" customHeight="1">
      <c r="A470" s="330"/>
      <c r="B470" s="175" t="s">
        <v>193</v>
      </c>
      <c r="C470" s="182">
        <v>130</v>
      </c>
      <c r="D470" s="179"/>
      <c r="E470" s="182">
        <v>130</v>
      </c>
      <c r="F470" s="314">
        <v>130</v>
      </c>
      <c r="G470" s="75"/>
    </row>
    <row r="471" spans="1:7" s="47" customFormat="1" ht="18" customHeight="1" hidden="1">
      <c r="A471" s="330"/>
      <c r="B471" s="175"/>
      <c r="C471" s="182"/>
      <c r="D471" s="179"/>
      <c r="E471" s="182"/>
      <c r="F471" s="314"/>
      <c r="G471" s="75"/>
    </row>
    <row r="472" spans="1:7" s="47" customFormat="1" ht="95.25" customHeight="1">
      <c r="A472" s="330"/>
      <c r="B472" s="176" t="s">
        <v>374</v>
      </c>
      <c r="C472" s="183">
        <v>99.9</v>
      </c>
      <c r="D472" s="179"/>
      <c r="E472" s="183">
        <v>99.9</v>
      </c>
      <c r="F472" s="340">
        <v>99.9</v>
      </c>
      <c r="G472" s="75"/>
    </row>
    <row r="473" spans="1:7" s="47" customFormat="1" ht="18" customHeight="1">
      <c r="A473" s="330"/>
      <c r="B473" s="180" t="s">
        <v>192</v>
      </c>
      <c r="C473" s="179"/>
      <c r="D473" s="179"/>
      <c r="E473" s="162"/>
      <c r="F473" s="362">
        <f>SUM(F474:F477)</f>
        <v>908.16</v>
      </c>
      <c r="G473" s="75"/>
    </row>
    <row r="474" spans="1:7" s="47" customFormat="1" ht="18" customHeight="1">
      <c r="A474" s="330"/>
      <c r="B474" s="259" t="s">
        <v>248</v>
      </c>
      <c r="C474" s="179"/>
      <c r="D474" s="179"/>
      <c r="E474" s="173"/>
      <c r="F474" s="363">
        <v>46.249</v>
      </c>
      <c r="G474" s="75"/>
    </row>
    <row r="475" spans="1:7" s="47" customFormat="1" ht="21.75" customHeight="1">
      <c r="A475" s="330"/>
      <c r="B475" s="259" t="s">
        <v>249</v>
      </c>
      <c r="C475" s="179"/>
      <c r="D475" s="179"/>
      <c r="E475" s="173"/>
      <c r="F475" s="363">
        <v>86</v>
      </c>
      <c r="G475" s="75"/>
    </row>
    <row r="476" spans="1:7" s="47" customFormat="1" ht="30" customHeight="1" thickBot="1">
      <c r="A476" s="364"/>
      <c r="B476" s="365" t="s">
        <v>250</v>
      </c>
      <c r="C476" s="350"/>
      <c r="D476" s="350"/>
      <c r="E476" s="366"/>
      <c r="F476" s="367">
        <v>233.712</v>
      </c>
      <c r="G476" s="75"/>
    </row>
    <row r="477" spans="1:7" s="47" customFormat="1" ht="33" customHeight="1">
      <c r="A477" s="368"/>
      <c r="B477" s="369" t="s">
        <v>251</v>
      </c>
      <c r="C477" s="355"/>
      <c r="D477" s="355"/>
      <c r="E477" s="370"/>
      <c r="F477" s="371">
        <v>542.199</v>
      </c>
      <c r="G477" s="75"/>
    </row>
    <row r="478" spans="1:7" s="47" customFormat="1" ht="18" customHeight="1" hidden="1">
      <c r="A478" s="330"/>
      <c r="B478" s="180"/>
      <c r="C478" s="179"/>
      <c r="D478" s="179"/>
      <c r="E478" s="173"/>
      <c r="F478" s="362"/>
      <c r="G478" s="75"/>
    </row>
    <row r="479" spans="1:7" s="47" customFormat="1" ht="36" customHeight="1">
      <c r="A479" s="330"/>
      <c r="B479" s="181" t="s">
        <v>199</v>
      </c>
      <c r="C479" s="179"/>
      <c r="D479" s="179"/>
      <c r="E479" s="173"/>
      <c r="F479" s="340">
        <f>SUM(F480:F481)</f>
        <v>1250</v>
      </c>
      <c r="G479" s="75"/>
    </row>
    <row r="480" spans="1:7" s="47" customFormat="1" ht="18" customHeight="1">
      <c r="A480" s="51"/>
      <c r="B480" s="63" t="s">
        <v>198</v>
      </c>
      <c r="C480" s="162"/>
      <c r="D480" s="162"/>
      <c r="E480" s="162"/>
      <c r="F480" s="342">
        <v>250</v>
      </c>
      <c r="G480" s="75"/>
    </row>
    <row r="481" spans="1:7" s="47" customFormat="1" ht="18" customHeight="1" thickBot="1">
      <c r="A481" s="372"/>
      <c r="B481" s="255" t="s">
        <v>233</v>
      </c>
      <c r="C481" s="256"/>
      <c r="D481" s="256"/>
      <c r="E481" s="256"/>
      <c r="F481" s="373">
        <v>1000</v>
      </c>
      <c r="G481" s="75"/>
    </row>
    <row r="482" spans="1:7" s="47" customFormat="1" ht="18" customHeight="1" thickBot="1">
      <c r="A482" s="257"/>
      <c r="B482" s="258" t="s">
        <v>202</v>
      </c>
      <c r="C482" s="253"/>
      <c r="D482" s="253"/>
      <c r="E482" s="253"/>
      <c r="F482" s="281">
        <f>SUM(F269+F48)</f>
        <v>30275.9</v>
      </c>
      <c r="G482" s="75"/>
    </row>
    <row r="483" spans="1:7" s="47" customFormat="1" ht="18" customHeight="1">
      <c r="A483" s="66"/>
      <c r="B483" s="262"/>
      <c r="C483" s="263"/>
      <c r="D483" s="263"/>
      <c r="E483" s="263"/>
      <c r="F483" s="282"/>
      <c r="G483" s="75"/>
    </row>
    <row r="484" spans="1:7" s="47" customFormat="1" ht="39" customHeight="1">
      <c r="A484" s="391" t="s">
        <v>389</v>
      </c>
      <c r="B484" s="391"/>
      <c r="C484" s="263"/>
      <c r="D484" s="263"/>
      <c r="E484" s="390" t="s">
        <v>390</v>
      </c>
      <c r="F484" s="390"/>
      <c r="G484" s="75"/>
    </row>
    <row r="485" spans="1:7" s="47" customFormat="1" ht="18" customHeight="1">
      <c r="A485" s="66"/>
      <c r="B485" s="262" t="s">
        <v>252</v>
      </c>
      <c r="C485" s="263"/>
      <c r="D485" s="263"/>
      <c r="E485" s="263"/>
      <c r="F485" s="282"/>
      <c r="G485" s="75"/>
    </row>
    <row r="486" spans="1:7" s="47" customFormat="1" ht="18" customHeight="1">
      <c r="A486" s="66"/>
      <c r="B486" s="262"/>
      <c r="C486" s="263"/>
      <c r="D486" s="263"/>
      <c r="E486" s="263"/>
      <c r="F486" s="282"/>
      <c r="G486" s="75"/>
    </row>
    <row r="487" spans="1:7" s="47" customFormat="1" ht="18" customHeight="1">
      <c r="A487" s="66"/>
      <c r="B487" s="262"/>
      <c r="C487" s="263"/>
      <c r="D487" s="263"/>
      <c r="E487" s="263"/>
      <c r="F487" s="282"/>
      <c r="G487" s="75"/>
    </row>
    <row r="488" spans="1:7" s="47" customFormat="1" ht="18" customHeight="1">
      <c r="A488" s="66"/>
      <c r="B488" s="262"/>
      <c r="C488" s="263"/>
      <c r="D488" s="263"/>
      <c r="E488" s="263"/>
      <c r="F488" s="282"/>
      <c r="G488" s="75"/>
    </row>
    <row r="489" spans="1:7" s="47" customFormat="1" ht="18" customHeight="1">
      <c r="A489" s="66"/>
      <c r="B489" s="262"/>
      <c r="C489" s="263"/>
      <c r="D489" s="263"/>
      <c r="E489" s="263"/>
      <c r="F489" s="282"/>
      <c r="G489" s="75"/>
    </row>
    <row r="490" spans="1:7" s="47" customFormat="1" ht="18" customHeight="1">
      <c r="A490" s="66"/>
      <c r="B490" s="374"/>
      <c r="C490" s="263"/>
      <c r="D490" s="263"/>
      <c r="E490" s="263"/>
      <c r="F490" s="282"/>
      <c r="G490" s="75"/>
    </row>
    <row r="491" spans="1:7" s="47" customFormat="1" ht="18" customHeight="1">
      <c r="A491" s="66"/>
      <c r="B491" s="262"/>
      <c r="C491" s="263"/>
      <c r="D491" s="263"/>
      <c r="E491" s="263"/>
      <c r="F491" s="282"/>
      <c r="G491" s="75"/>
    </row>
    <row r="492" spans="1:7" s="47" customFormat="1" ht="18" customHeight="1">
      <c r="A492" s="66"/>
      <c r="B492" s="262"/>
      <c r="C492" s="263"/>
      <c r="D492" s="263"/>
      <c r="E492" s="263"/>
      <c r="F492" s="73"/>
      <c r="G492" s="75"/>
    </row>
    <row r="493" spans="1:7" s="47" customFormat="1" ht="18" customHeight="1">
      <c r="A493" s="66"/>
      <c r="B493" s="262"/>
      <c r="C493" s="263"/>
      <c r="D493" s="263"/>
      <c r="E493" s="263"/>
      <c r="F493" s="73"/>
      <c r="G493" s="75"/>
    </row>
    <row r="494" spans="1:7" s="47" customFormat="1" ht="18" customHeight="1">
      <c r="A494" s="66"/>
      <c r="B494" s="262"/>
      <c r="C494" s="263"/>
      <c r="D494" s="263"/>
      <c r="E494" s="263"/>
      <c r="F494" s="73"/>
      <c r="G494" s="75"/>
    </row>
    <row r="495" spans="1:7" s="47" customFormat="1" ht="18" customHeight="1">
      <c r="A495" s="66"/>
      <c r="B495" s="262"/>
      <c r="C495" s="263"/>
      <c r="D495" s="263"/>
      <c r="E495" s="263"/>
      <c r="F495" s="73"/>
      <c r="G495" s="75"/>
    </row>
    <row r="496" spans="1:7" s="47" customFormat="1" ht="30.75" customHeight="1">
      <c r="A496" s="264"/>
      <c r="B496" s="265"/>
      <c r="C496" s="266"/>
      <c r="D496" s="267"/>
      <c r="E496" s="266"/>
      <c r="F496" s="266"/>
      <c r="G496" s="75"/>
    </row>
    <row r="498" spans="1:7" s="47" customFormat="1" ht="36" customHeight="1">
      <c r="A498" s="145"/>
      <c r="B498" s="148"/>
      <c r="C498" s="146"/>
      <c r="D498" s="147"/>
      <c r="E498" s="146"/>
      <c r="F498" s="146"/>
      <c r="G498" s="75"/>
    </row>
    <row r="499" spans="1:7" s="47" customFormat="1" ht="36" customHeight="1">
      <c r="A499" s="145"/>
      <c r="B499" s="148"/>
      <c r="C499" s="146"/>
      <c r="D499" s="147"/>
      <c r="E499" s="146"/>
      <c r="F499" s="146"/>
      <c r="G499" s="75"/>
    </row>
    <row r="500" spans="1:7" s="47" customFormat="1" ht="36" customHeight="1">
      <c r="A500" s="145"/>
      <c r="B500" s="148"/>
      <c r="C500" s="146"/>
      <c r="D500" s="147"/>
      <c r="E500" s="146"/>
      <c r="F500" s="146"/>
      <c r="G500" s="75"/>
    </row>
    <row r="501" spans="1:7" s="47" customFormat="1" ht="36" customHeight="1">
      <c r="A501" s="145"/>
      <c r="B501" s="148"/>
      <c r="C501" s="146"/>
      <c r="D501" s="147"/>
      <c r="E501" s="146"/>
      <c r="F501" s="146"/>
      <c r="G501" s="75"/>
    </row>
    <row r="502" spans="1:7" s="47" customFormat="1" ht="31.5" customHeight="1">
      <c r="A502" s="145"/>
      <c r="B502" s="148"/>
      <c r="C502" s="146"/>
      <c r="D502" s="147"/>
      <c r="E502" s="146"/>
      <c r="F502" s="146"/>
      <c r="G502" s="75"/>
    </row>
    <row r="503" spans="1:7" s="47" customFormat="1" ht="30.75" customHeight="1">
      <c r="A503" s="145"/>
      <c r="B503" s="149"/>
      <c r="C503" s="146"/>
      <c r="D503" s="147"/>
      <c r="E503" s="146"/>
      <c r="F503" s="146"/>
      <c r="G503" s="75"/>
    </row>
    <row r="504" spans="1:7" s="47" customFormat="1" ht="30.75" customHeight="1">
      <c r="A504" s="145"/>
      <c r="B504" s="150"/>
      <c r="C504" s="146"/>
      <c r="D504" s="147"/>
      <c r="E504" s="146"/>
      <c r="F504" s="146"/>
      <c r="G504" s="75"/>
    </row>
    <row r="505" spans="1:7" s="47" customFormat="1" ht="34.5" customHeight="1">
      <c r="A505" s="145"/>
      <c r="B505" s="148"/>
      <c r="C505" s="146"/>
      <c r="D505" s="147"/>
      <c r="E505" s="146"/>
      <c r="F505" s="146"/>
      <c r="G505" s="75"/>
    </row>
    <row r="506" spans="1:7" s="47" customFormat="1" ht="18.75" customHeight="1">
      <c r="A506" s="145"/>
      <c r="B506" s="148"/>
      <c r="C506" s="146"/>
      <c r="D506" s="147"/>
      <c r="E506" s="146"/>
      <c r="F506" s="146"/>
      <c r="G506" s="75"/>
    </row>
    <row r="507" spans="1:7" s="47" customFormat="1" ht="30" customHeight="1">
      <c r="A507" s="145"/>
      <c r="B507" s="148"/>
      <c r="C507" s="146"/>
      <c r="D507" s="147"/>
      <c r="E507" s="146"/>
      <c r="F507" s="146"/>
      <c r="G507" s="75"/>
    </row>
    <row r="508" spans="1:7" s="47" customFormat="1" ht="32.25" customHeight="1">
      <c r="A508" s="388"/>
      <c r="B508" s="148"/>
      <c r="C508" s="386"/>
      <c r="D508" s="389"/>
      <c r="E508" s="386"/>
      <c r="F508" s="386"/>
      <c r="G508" s="75"/>
    </row>
    <row r="509" spans="1:7" s="47" customFormat="1" ht="38.25" customHeight="1">
      <c r="A509" s="388"/>
      <c r="B509" s="148"/>
      <c r="C509" s="386"/>
      <c r="D509" s="389"/>
      <c r="E509" s="386"/>
      <c r="F509" s="386"/>
      <c r="G509" s="75"/>
    </row>
    <row r="510" spans="1:7" s="47" customFormat="1" ht="32.25" customHeight="1">
      <c r="A510" s="145"/>
      <c r="B510" s="148"/>
      <c r="C510" s="146"/>
      <c r="D510" s="147"/>
      <c r="E510" s="146"/>
      <c r="F510" s="146"/>
      <c r="G510" s="75"/>
    </row>
    <row r="511" spans="1:7" s="47" customFormat="1" ht="18" customHeight="1">
      <c r="A511" s="145"/>
      <c r="B511" s="149"/>
      <c r="C511" s="146"/>
      <c r="D511" s="147"/>
      <c r="E511" s="146"/>
      <c r="F511" s="146"/>
      <c r="G511" s="75"/>
    </row>
    <row r="512" spans="1:7" s="47" customFormat="1" ht="18" customHeight="1">
      <c r="A512" s="145"/>
      <c r="B512" s="148"/>
      <c r="C512" s="146"/>
      <c r="D512" s="147"/>
      <c r="E512" s="146"/>
      <c r="F512" s="146"/>
      <c r="G512" s="75"/>
    </row>
    <row r="513" spans="1:7" s="47" customFormat="1" ht="18" customHeight="1">
      <c r="A513" s="145"/>
      <c r="B513" s="150"/>
      <c r="C513" s="146"/>
      <c r="D513" s="147"/>
      <c r="E513" s="146"/>
      <c r="F513" s="146"/>
      <c r="G513" s="75"/>
    </row>
    <row r="514" spans="1:7" s="47" customFormat="1" ht="14.25" customHeight="1">
      <c r="A514" s="145"/>
      <c r="B514" s="150"/>
      <c r="C514" s="146"/>
      <c r="D514" s="147"/>
      <c r="E514" s="146"/>
      <c r="F514" s="146"/>
      <c r="G514" s="75"/>
    </row>
    <row r="515" spans="1:7" s="47" customFormat="1" ht="45" customHeight="1">
      <c r="A515" s="145"/>
      <c r="B515" s="148"/>
      <c r="C515" s="146"/>
      <c r="D515" s="147"/>
      <c r="E515" s="146"/>
      <c r="F515" s="146"/>
      <c r="G515" s="75"/>
    </row>
    <row r="516" spans="1:7" s="47" customFormat="1" ht="33" customHeight="1">
      <c r="A516" s="145"/>
      <c r="B516" s="148"/>
      <c r="C516" s="146"/>
      <c r="D516" s="147"/>
      <c r="E516" s="146"/>
      <c r="F516" s="146"/>
      <c r="G516" s="75"/>
    </row>
    <row r="517" spans="1:7" s="47" customFormat="1" ht="33.75" customHeight="1">
      <c r="A517" s="145"/>
      <c r="B517" s="148"/>
      <c r="C517" s="146"/>
      <c r="D517" s="147"/>
      <c r="E517" s="146"/>
      <c r="F517" s="146"/>
      <c r="G517" s="75"/>
    </row>
    <row r="518" spans="1:7" s="47" customFormat="1" ht="18" customHeight="1">
      <c r="A518" s="145"/>
      <c r="B518" s="149"/>
      <c r="C518" s="146"/>
      <c r="D518" s="147"/>
      <c r="E518" s="146"/>
      <c r="F518" s="146"/>
      <c r="G518" s="75"/>
    </row>
    <row r="519" spans="1:7" s="47" customFormat="1" ht="18" customHeight="1">
      <c r="A519" s="145"/>
      <c r="B519" s="149"/>
      <c r="C519" s="146"/>
      <c r="D519" s="147"/>
      <c r="E519" s="146"/>
      <c r="F519" s="146"/>
      <c r="G519" s="75"/>
    </row>
    <row r="520" spans="1:7" s="47" customFormat="1" ht="33" customHeight="1">
      <c r="A520" s="145"/>
      <c r="B520" s="149"/>
      <c r="C520" s="146"/>
      <c r="D520" s="147"/>
      <c r="E520" s="146"/>
      <c r="F520" s="146"/>
      <c r="G520" s="75"/>
    </row>
    <row r="521" spans="1:7" s="47" customFormat="1" ht="31.5" customHeight="1">
      <c r="A521" s="145"/>
      <c r="B521" s="149"/>
      <c r="C521" s="146"/>
      <c r="D521" s="147"/>
      <c r="E521" s="146"/>
      <c r="F521" s="146"/>
      <c r="G521" s="75"/>
    </row>
    <row r="522" spans="1:7" s="47" customFormat="1" ht="51" customHeight="1">
      <c r="A522" s="145"/>
      <c r="B522" s="149"/>
      <c r="C522" s="146"/>
      <c r="D522" s="147"/>
      <c r="E522" s="146"/>
      <c r="F522" s="146"/>
      <c r="G522" s="75"/>
    </row>
    <row r="523" spans="1:7" s="47" customFormat="1" ht="24.75" customHeight="1">
      <c r="A523" s="145"/>
      <c r="B523" s="149"/>
      <c r="C523" s="146"/>
      <c r="D523" s="147"/>
      <c r="E523" s="146"/>
      <c r="F523" s="146"/>
      <c r="G523" s="75"/>
    </row>
    <row r="524" spans="1:7" s="47" customFormat="1" ht="24" customHeight="1">
      <c r="A524" s="145"/>
      <c r="B524" s="149"/>
      <c r="C524" s="146"/>
      <c r="D524" s="147"/>
      <c r="E524" s="146"/>
      <c r="F524" s="146"/>
      <c r="G524" s="75"/>
    </row>
    <row r="525" spans="1:7" s="47" customFormat="1" ht="25.5" customHeight="1">
      <c r="A525" s="145"/>
      <c r="B525" s="149"/>
      <c r="C525" s="146"/>
      <c r="D525" s="147"/>
      <c r="E525" s="146"/>
      <c r="F525" s="146"/>
      <c r="G525" s="75"/>
    </row>
    <row r="526" spans="1:7" s="47" customFormat="1" ht="21.75" customHeight="1">
      <c r="A526" s="144"/>
      <c r="B526" s="148"/>
      <c r="C526" s="151"/>
      <c r="D526" s="147"/>
      <c r="E526" s="151"/>
      <c r="F526" s="151"/>
      <c r="G526" s="75"/>
    </row>
    <row r="527" spans="1:7" s="47" customFormat="1" ht="21" customHeight="1">
      <c r="A527" s="144"/>
      <c r="B527" s="152"/>
      <c r="C527" s="151"/>
      <c r="D527" s="147"/>
      <c r="E527" s="151"/>
      <c r="F527" s="151"/>
      <c r="G527" s="75"/>
    </row>
    <row r="528" spans="1:7" s="47" customFormat="1" ht="33" customHeight="1">
      <c r="A528" s="144"/>
      <c r="B528" s="152"/>
      <c r="C528" s="151"/>
      <c r="D528" s="147"/>
      <c r="E528" s="151"/>
      <c r="F528" s="151"/>
      <c r="G528" s="75"/>
    </row>
    <row r="529" spans="1:7" s="47" customFormat="1" ht="46.5" customHeight="1">
      <c r="A529" s="153"/>
      <c r="B529" s="154"/>
      <c r="C529" s="155"/>
      <c r="D529" s="156"/>
      <c r="E529" s="155"/>
      <c r="F529" s="155"/>
      <c r="G529" s="75"/>
    </row>
    <row r="530" spans="1:7" s="47" customFormat="1" ht="24" customHeight="1">
      <c r="A530" s="157"/>
      <c r="B530" s="158"/>
      <c r="C530" s="146"/>
      <c r="D530" s="147"/>
      <c r="E530" s="146"/>
      <c r="F530" s="146"/>
      <c r="G530" s="75"/>
    </row>
    <row r="531" spans="1:7" s="47" customFormat="1" ht="20.25" customHeight="1">
      <c r="A531" s="145"/>
      <c r="B531" s="158"/>
      <c r="C531" s="151"/>
      <c r="D531" s="147"/>
      <c r="E531" s="151"/>
      <c r="F531" s="151"/>
      <c r="G531" s="75"/>
    </row>
    <row r="532" spans="1:7" s="47" customFormat="1" ht="18" customHeight="1">
      <c r="A532" s="145"/>
      <c r="B532" s="152"/>
      <c r="C532" s="151"/>
      <c r="D532" s="147"/>
      <c r="E532" s="151"/>
      <c r="F532" s="151"/>
      <c r="G532" s="75"/>
    </row>
    <row r="533" spans="1:7" s="47" customFormat="1" ht="18" customHeight="1">
      <c r="A533" s="145"/>
      <c r="B533" s="152"/>
      <c r="C533" s="151"/>
      <c r="D533" s="147"/>
      <c r="E533" s="151"/>
      <c r="F533" s="151"/>
      <c r="G533" s="75"/>
    </row>
    <row r="534" spans="1:7" s="47" customFormat="1" ht="18" customHeight="1">
      <c r="A534" s="145"/>
      <c r="B534" s="159"/>
      <c r="C534" s="151"/>
      <c r="D534" s="146"/>
      <c r="E534" s="151"/>
      <c r="F534" s="151"/>
      <c r="G534" s="75"/>
    </row>
    <row r="535" spans="1:7" s="47" customFormat="1" ht="18" customHeight="1">
      <c r="A535" s="145"/>
      <c r="B535" s="159"/>
      <c r="C535" s="151"/>
      <c r="D535" s="146"/>
      <c r="E535" s="151"/>
      <c r="F535" s="151"/>
      <c r="G535" s="75"/>
    </row>
    <row r="536" spans="1:7" s="47" customFormat="1" ht="18" customHeight="1">
      <c r="A536" s="160"/>
      <c r="B536" s="161"/>
      <c r="C536" s="162"/>
      <c r="D536" s="162"/>
      <c r="E536" s="162"/>
      <c r="F536" s="163"/>
      <c r="G536" s="75"/>
    </row>
    <row r="537" spans="2:6" s="47" customFormat="1" ht="15.75">
      <c r="B537" s="74"/>
      <c r="C537" s="133"/>
      <c r="D537" s="134"/>
      <c r="E537" s="134"/>
      <c r="F537" s="134"/>
    </row>
    <row r="538" spans="2:6" s="47" customFormat="1" ht="15.75">
      <c r="B538" s="74"/>
      <c r="C538" s="133"/>
      <c r="D538" s="134"/>
      <c r="E538" s="134"/>
      <c r="F538" s="134"/>
    </row>
    <row r="539" spans="2:6" s="47" customFormat="1" ht="15.75">
      <c r="B539" s="74"/>
      <c r="C539" s="133"/>
      <c r="D539" s="134"/>
      <c r="E539" s="134"/>
      <c r="F539" s="134"/>
    </row>
    <row r="540" spans="2:6" s="47" customFormat="1" ht="15.75">
      <c r="B540" s="74"/>
      <c r="C540" s="133"/>
      <c r="D540" s="134"/>
      <c r="E540" s="134"/>
      <c r="F540" s="134"/>
    </row>
    <row r="541" spans="2:6" s="47" customFormat="1" ht="15.75">
      <c r="B541" s="74"/>
      <c r="C541" s="133"/>
      <c r="D541" s="134"/>
      <c r="E541" s="134"/>
      <c r="F541" s="134"/>
    </row>
    <row r="542" spans="2:6" s="47" customFormat="1" ht="15.75">
      <c r="B542" s="74"/>
      <c r="C542" s="133"/>
      <c r="D542" s="134"/>
      <c r="E542" s="134"/>
      <c r="F542" s="134"/>
    </row>
    <row r="543" spans="2:6" s="47" customFormat="1" ht="15.75">
      <c r="B543" s="74"/>
      <c r="C543" s="133"/>
      <c r="D543" s="134"/>
      <c r="E543" s="134"/>
      <c r="F543" s="134"/>
    </row>
    <row r="544" spans="2:6" s="47" customFormat="1" ht="15.75">
      <c r="B544" s="74"/>
      <c r="C544" s="133"/>
      <c r="D544" s="134"/>
      <c r="E544" s="134"/>
      <c r="F544" s="134"/>
    </row>
    <row r="545" spans="2:6" s="47" customFormat="1" ht="15.75">
      <c r="B545" s="74"/>
      <c r="C545" s="133"/>
      <c r="D545" s="134"/>
      <c r="E545" s="134"/>
      <c r="F545" s="134"/>
    </row>
    <row r="546" spans="2:6" s="47" customFormat="1" ht="15.75">
      <c r="B546" s="74"/>
      <c r="C546" s="133"/>
      <c r="D546" s="134"/>
      <c r="E546" s="134"/>
      <c r="F546" s="134"/>
    </row>
    <row r="547" spans="2:6" s="47" customFormat="1" ht="15.75">
      <c r="B547" s="74"/>
      <c r="C547" s="133"/>
      <c r="D547" s="134"/>
      <c r="E547" s="134"/>
      <c r="F547" s="134"/>
    </row>
    <row r="548" spans="2:6" s="47" customFormat="1" ht="15.75">
      <c r="B548" s="74"/>
      <c r="C548" s="133"/>
      <c r="D548" s="134"/>
      <c r="E548" s="134"/>
      <c r="F548" s="134"/>
    </row>
    <row r="549" spans="2:6" s="47" customFormat="1" ht="15.75">
      <c r="B549" s="74"/>
      <c r="C549" s="133"/>
      <c r="D549" s="134"/>
      <c r="E549" s="134"/>
      <c r="F549" s="134"/>
    </row>
    <row r="550" spans="2:6" s="47" customFormat="1" ht="15.75">
      <c r="B550" s="74"/>
      <c r="C550" s="133"/>
      <c r="D550" s="134"/>
      <c r="E550" s="134"/>
      <c r="F550" s="134"/>
    </row>
    <row r="551" spans="2:6" s="47" customFormat="1" ht="15.75">
      <c r="B551" s="74"/>
      <c r="C551" s="133"/>
      <c r="D551" s="134"/>
      <c r="E551" s="134"/>
      <c r="F551" s="134"/>
    </row>
    <row r="552" spans="2:6" s="47" customFormat="1" ht="15.75">
      <c r="B552" s="74"/>
      <c r="C552" s="133"/>
      <c r="D552" s="134"/>
      <c r="E552" s="134"/>
      <c r="F552" s="134"/>
    </row>
    <row r="553" spans="2:6" s="47" customFormat="1" ht="15.75">
      <c r="B553" s="74"/>
      <c r="C553" s="133"/>
      <c r="D553" s="134"/>
      <c r="E553" s="134"/>
      <c r="F553" s="134"/>
    </row>
    <row r="554" spans="2:6" s="47" customFormat="1" ht="15.75">
      <c r="B554" s="74"/>
      <c r="C554" s="133"/>
      <c r="D554" s="134"/>
      <c r="E554" s="134"/>
      <c r="F554" s="134"/>
    </row>
    <row r="555" spans="2:6" s="47" customFormat="1" ht="15.75">
      <c r="B555" s="74"/>
      <c r="C555" s="133"/>
      <c r="D555" s="134"/>
      <c r="E555" s="134"/>
      <c r="F555" s="134"/>
    </row>
    <row r="556" spans="2:6" s="47" customFormat="1" ht="15.75">
      <c r="B556" s="74"/>
      <c r="C556" s="133"/>
      <c r="D556" s="134"/>
      <c r="E556" s="134"/>
      <c r="F556" s="134"/>
    </row>
    <row r="557" spans="2:6" s="47" customFormat="1" ht="15.75">
      <c r="B557" s="74"/>
      <c r="C557" s="133"/>
      <c r="D557" s="134"/>
      <c r="E557" s="134"/>
      <c r="F557" s="134"/>
    </row>
    <row r="558" spans="2:6" s="47" customFormat="1" ht="15.75">
      <c r="B558" s="74"/>
      <c r="C558" s="133"/>
      <c r="D558" s="134"/>
      <c r="E558" s="134"/>
      <c r="F558" s="134"/>
    </row>
    <row r="559" spans="2:6" s="47" customFormat="1" ht="15.75">
      <c r="B559" s="74"/>
      <c r="C559" s="133"/>
      <c r="D559" s="134"/>
      <c r="E559" s="134"/>
      <c r="F559" s="134"/>
    </row>
    <row r="560" ht="15.75">
      <c r="C560" s="142"/>
    </row>
    <row r="561" ht="15.75">
      <c r="C561" s="142"/>
    </row>
    <row r="562" ht="15.75">
      <c r="C562" s="142"/>
    </row>
    <row r="563" ht="15.75">
      <c r="C563" s="142"/>
    </row>
    <row r="564" ht="15.75">
      <c r="C564" s="142"/>
    </row>
  </sheetData>
  <mergeCells count="20">
    <mergeCell ref="F508:F509"/>
    <mergeCell ref="A282:A283"/>
    <mergeCell ref="A508:A509"/>
    <mergeCell ref="C508:C509"/>
    <mergeCell ref="D508:D509"/>
    <mergeCell ref="E508:E509"/>
    <mergeCell ref="E484:F484"/>
    <mergeCell ref="A484:B484"/>
    <mergeCell ref="E24:F24"/>
    <mergeCell ref="A42:F42"/>
    <mergeCell ref="A43:F43"/>
    <mergeCell ref="E44:F44"/>
    <mergeCell ref="D26:F26"/>
    <mergeCell ref="D28:F28"/>
    <mergeCell ref="B35:F35"/>
    <mergeCell ref="F46:F47"/>
    <mergeCell ref="A46:A47"/>
    <mergeCell ref="C46:C47"/>
    <mergeCell ref="D46:D47"/>
    <mergeCell ref="E46:E47"/>
  </mergeCells>
  <printOptions/>
  <pageMargins left="1.141732283464567" right="0.1968503937007874" top="0.4330708661417323" bottom="0.2755905511811024" header="0.15748031496062992" footer="0.15748031496062992"/>
  <pageSetup horizontalDpi="600" verticalDpi="600" orientation="portrait" paperSize="9" scale="8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61"/>
  <sheetViews>
    <sheetView showZeros="0" view="pageBreakPreview" zoomScaleSheetLayoutView="100" workbookViewId="0" topLeftCell="A4">
      <pane xSplit="2" ySplit="4" topLeftCell="C154" activePane="bottomRight" state="frozen"/>
      <selection pane="topLeft" activeCell="A4" sqref="A4"/>
      <selection pane="topRight" activeCell="C4" sqref="C4"/>
      <selection pane="bottomLeft" activeCell="A8" sqref="A8"/>
      <selection pane="bottomRight" activeCell="D156" sqref="D156"/>
    </sheetView>
  </sheetViews>
  <sheetFormatPr defaultColWidth="9.00390625" defaultRowHeight="15.75"/>
  <cols>
    <col min="1" max="1" width="7.125" style="101" customWidth="1"/>
    <col min="2" max="2" width="50.125" style="14" customWidth="1"/>
    <col min="3" max="3" width="13.50390625" style="4" customWidth="1"/>
    <col min="4" max="4" width="13.125" style="4" customWidth="1"/>
    <col min="5" max="5" width="13.875" style="4" customWidth="1"/>
    <col min="6" max="6" width="11.50390625" style="4" customWidth="1"/>
    <col min="7" max="7" width="10.875" style="4" customWidth="1"/>
    <col min="8" max="8" width="9.875" style="4" bestFit="1" customWidth="1"/>
    <col min="9" max="16384" width="9.00390625" style="4" customWidth="1"/>
  </cols>
  <sheetData>
    <row r="1" spans="5:6" ht="12.75" customHeight="1">
      <c r="E1" s="393" t="s">
        <v>67</v>
      </c>
      <c r="F1" s="393"/>
    </row>
    <row r="2" spans="1:6" ht="15.75">
      <c r="A2" s="394" t="s">
        <v>68</v>
      </c>
      <c r="B2" s="394"/>
      <c r="C2" s="394"/>
      <c r="D2" s="394"/>
      <c r="E2" s="394"/>
      <c r="F2" s="394"/>
    </row>
    <row r="3" spans="1:6" ht="15.75">
      <c r="A3" s="394" t="s">
        <v>128</v>
      </c>
      <c r="B3" s="394"/>
      <c r="C3" s="394"/>
      <c r="D3" s="394"/>
      <c r="E3" s="394"/>
      <c r="F3" s="394"/>
    </row>
    <row r="4" spans="5:6" ht="15.75">
      <c r="E4" s="392" t="s">
        <v>143</v>
      </c>
      <c r="F4" s="392"/>
    </row>
    <row r="5" ht="14.25" customHeight="1" thickBot="1">
      <c r="F5" s="55" t="s">
        <v>49</v>
      </c>
    </row>
    <row r="6" spans="1:6" s="5" customFormat="1" ht="32.25" customHeight="1">
      <c r="A6" s="377" t="s">
        <v>52</v>
      </c>
      <c r="B6" s="15" t="s">
        <v>58</v>
      </c>
      <c r="C6" s="397" t="s">
        <v>60</v>
      </c>
      <c r="D6" s="397" t="s">
        <v>59</v>
      </c>
      <c r="E6" s="397" t="s">
        <v>50</v>
      </c>
      <c r="F6" s="395" t="s">
        <v>51</v>
      </c>
    </row>
    <row r="7" spans="1:6" s="5" customFormat="1" ht="36" customHeight="1" thickBot="1">
      <c r="A7" s="378"/>
      <c r="B7" s="16" t="s">
        <v>57</v>
      </c>
      <c r="C7" s="398"/>
      <c r="D7" s="398"/>
      <c r="E7" s="398"/>
      <c r="F7" s="396"/>
    </row>
    <row r="8" spans="1:6" ht="15.75">
      <c r="A8" s="102">
        <v>191</v>
      </c>
      <c r="B8" s="91" t="s">
        <v>123</v>
      </c>
      <c r="C8" s="92"/>
      <c r="D8" s="93"/>
      <c r="E8" s="92"/>
      <c r="F8" s="110">
        <f>F10+F11</f>
        <v>23145.20465</v>
      </c>
    </row>
    <row r="9" spans="1:6" ht="15.75" hidden="1">
      <c r="A9" s="103"/>
      <c r="B9" s="17" t="s">
        <v>124</v>
      </c>
      <c r="C9" s="9"/>
      <c r="D9" s="10"/>
      <c r="E9" s="9"/>
      <c r="F9" s="11"/>
    </row>
    <row r="10" spans="1:6" ht="15.75" hidden="1">
      <c r="A10" s="103"/>
      <c r="B10" s="2" t="s">
        <v>125</v>
      </c>
      <c r="C10" s="9"/>
      <c r="D10" s="10"/>
      <c r="E10" s="9"/>
      <c r="F10" s="98">
        <f>F201</f>
        <v>1811.2046500000001</v>
      </c>
    </row>
    <row r="11" spans="1:6" s="97" customFormat="1" ht="16.5" thickBot="1">
      <c r="A11" s="104">
        <v>150101</v>
      </c>
      <c r="B11" s="94" t="s">
        <v>126</v>
      </c>
      <c r="C11" s="95">
        <f>C12+C48+C83+C147+C174+C181+C186</f>
        <v>38860.496</v>
      </c>
      <c r="D11" s="95">
        <f>D12+D48+D83+D147+D174+D181+D186</f>
        <v>0</v>
      </c>
      <c r="E11" s="95">
        <f>E12+E48+E83+E147+E174+E181+E186</f>
        <v>32581.862</v>
      </c>
      <c r="F11" s="96">
        <f>F12+F48+F83+F147+F174+F181+F186</f>
        <v>21334</v>
      </c>
    </row>
    <row r="12" spans="1:6" ht="15.75">
      <c r="A12" s="103"/>
      <c r="B12" s="17" t="s">
        <v>31</v>
      </c>
      <c r="C12" s="89">
        <f>C13+C15</f>
        <v>1465</v>
      </c>
      <c r="D12" s="89">
        <f>D13+D15</f>
        <v>0</v>
      </c>
      <c r="E12" s="89">
        <f>E13+E15</f>
        <v>1465</v>
      </c>
      <c r="F12" s="90">
        <f>F13+F15</f>
        <v>1755</v>
      </c>
    </row>
    <row r="13" spans="1:6" s="34" customFormat="1" ht="15.75">
      <c r="A13" s="105"/>
      <c r="B13" s="2" t="s">
        <v>15</v>
      </c>
      <c r="C13" s="38">
        <f>C14</f>
        <v>0</v>
      </c>
      <c r="D13" s="38">
        <f>D14</f>
        <v>0</v>
      </c>
      <c r="E13" s="38">
        <f>E14</f>
        <v>0</v>
      </c>
      <c r="F13" s="40">
        <f>F14</f>
        <v>290</v>
      </c>
    </row>
    <row r="14" spans="1:6" ht="49.5" customHeight="1">
      <c r="A14" s="29"/>
      <c r="B14" s="19" t="s">
        <v>56</v>
      </c>
      <c r="C14" s="12"/>
      <c r="D14" s="12"/>
      <c r="E14" s="12"/>
      <c r="F14" s="13">
        <v>290</v>
      </c>
    </row>
    <row r="15" spans="1:6" s="34" customFormat="1" ht="15" customHeight="1">
      <c r="A15" s="105"/>
      <c r="B15" s="44" t="s">
        <v>16</v>
      </c>
      <c r="C15" s="38">
        <f>SUM(C20:C26)</f>
        <v>1465</v>
      </c>
      <c r="D15" s="38">
        <f>SUM(D20:D26)</f>
        <v>0</v>
      </c>
      <c r="E15" s="38">
        <f>SUM(E20:E26)</f>
        <v>1465</v>
      </c>
      <c r="F15" s="40">
        <f>SUM(F20:F26)</f>
        <v>1465</v>
      </c>
    </row>
    <row r="16" spans="1:6" s="34" customFormat="1" ht="30" customHeight="1" hidden="1">
      <c r="A16" s="105"/>
      <c r="B16" s="84" t="s">
        <v>96</v>
      </c>
      <c r="C16" s="38"/>
      <c r="D16" s="38"/>
      <c r="E16" s="38"/>
      <c r="F16" s="40"/>
    </row>
    <row r="17" spans="1:6" s="34" customFormat="1" ht="15" customHeight="1" hidden="1">
      <c r="A17" s="105"/>
      <c r="B17" s="82" t="s">
        <v>94</v>
      </c>
      <c r="C17" s="38"/>
      <c r="D17" s="38"/>
      <c r="E17" s="38"/>
      <c r="F17" s="85">
        <v>0.902</v>
      </c>
    </row>
    <row r="18" spans="1:6" s="34" customFormat="1" ht="31.5" customHeight="1" hidden="1">
      <c r="A18" s="29"/>
      <c r="B18" s="22" t="s">
        <v>97</v>
      </c>
      <c r="C18" s="12"/>
      <c r="D18" s="12"/>
      <c r="E18" s="12"/>
      <c r="F18" s="41"/>
    </row>
    <row r="19" spans="1:6" s="34" customFormat="1" ht="15" customHeight="1" hidden="1">
      <c r="A19" s="29"/>
      <c r="B19" s="82" t="s">
        <v>94</v>
      </c>
      <c r="C19" s="12"/>
      <c r="D19" s="12"/>
      <c r="E19" s="12"/>
      <c r="F19" s="85">
        <f>24.4224+0.5776</f>
        <v>25</v>
      </c>
    </row>
    <row r="20" spans="1:6" ht="33" customHeight="1">
      <c r="A20" s="29"/>
      <c r="B20" s="27" t="s">
        <v>74</v>
      </c>
      <c r="C20" s="12">
        <v>150</v>
      </c>
      <c r="D20" s="12"/>
      <c r="E20" s="12">
        <v>150</v>
      </c>
      <c r="F20" s="13">
        <v>150</v>
      </c>
    </row>
    <row r="21" spans="1:6" ht="30" customHeight="1">
      <c r="A21" s="29"/>
      <c r="B21" s="22" t="s">
        <v>77</v>
      </c>
      <c r="C21" s="12">
        <f>F21</f>
        <v>20</v>
      </c>
      <c r="D21" s="12"/>
      <c r="E21" s="12">
        <f>F21</f>
        <v>20</v>
      </c>
      <c r="F21" s="41">
        <v>20</v>
      </c>
    </row>
    <row r="22" spans="1:6" ht="30" customHeight="1">
      <c r="A22" s="29"/>
      <c r="B22" s="22" t="s">
        <v>65</v>
      </c>
      <c r="C22" s="12">
        <f>F22</f>
        <v>100</v>
      </c>
      <c r="D22" s="12"/>
      <c r="E22" s="12">
        <f>F22</f>
        <v>100</v>
      </c>
      <c r="F22" s="41">
        <v>100</v>
      </c>
    </row>
    <row r="23" spans="1:6" ht="30" customHeight="1">
      <c r="A23" s="29"/>
      <c r="B23" s="22" t="s">
        <v>18</v>
      </c>
      <c r="C23" s="12">
        <f>F23</f>
        <v>30</v>
      </c>
      <c r="D23" s="12"/>
      <c r="E23" s="12">
        <f>F23</f>
        <v>30</v>
      </c>
      <c r="F23" s="41">
        <v>30</v>
      </c>
    </row>
    <row r="24" spans="1:6" ht="18" customHeight="1">
      <c r="A24" s="29"/>
      <c r="B24" s="22" t="s">
        <v>61</v>
      </c>
      <c r="C24" s="12">
        <f>F24</f>
        <v>15</v>
      </c>
      <c r="D24" s="12"/>
      <c r="E24" s="12">
        <f>F24</f>
        <v>15</v>
      </c>
      <c r="F24" s="41">
        <v>15</v>
      </c>
    </row>
    <row r="25" spans="1:6" ht="29.25" customHeight="1">
      <c r="A25" s="29"/>
      <c r="B25" s="22" t="s">
        <v>78</v>
      </c>
      <c r="C25" s="12">
        <v>100</v>
      </c>
      <c r="D25" s="12"/>
      <c r="E25" s="12">
        <v>100</v>
      </c>
      <c r="F25" s="41">
        <v>100</v>
      </c>
    </row>
    <row r="26" spans="1:6" ht="15.75" customHeight="1">
      <c r="A26" s="29"/>
      <c r="B26" s="1" t="s">
        <v>33</v>
      </c>
      <c r="C26" s="32">
        <f>SUM(C27:C40)</f>
        <v>1050</v>
      </c>
      <c r="D26" s="32">
        <f>SUM(D27:D40)</f>
        <v>0</v>
      </c>
      <c r="E26" s="32">
        <f>SUM(E27:E40)</f>
        <v>1050</v>
      </c>
      <c r="F26" s="42">
        <f>SUM(F27:F40)</f>
        <v>1050</v>
      </c>
    </row>
    <row r="27" spans="1:6" ht="15.75" customHeight="1">
      <c r="A27" s="109"/>
      <c r="B27" s="23" t="s">
        <v>139</v>
      </c>
      <c r="C27" s="54">
        <v>70</v>
      </c>
      <c r="D27" s="54"/>
      <c r="E27" s="54">
        <v>70</v>
      </c>
      <c r="F27" s="43">
        <v>70</v>
      </c>
    </row>
    <row r="28" spans="1:6" ht="15.75" customHeight="1">
      <c r="A28" s="109"/>
      <c r="B28" s="23" t="s">
        <v>140</v>
      </c>
      <c r="C28" s="54">
        <v>100</v>
      </c>
      <c r="D28" s="54"/>
      <c r="E28" s="54">
        <v>100</v>
      </c>
      <c r="F28" s="43">
        <v>100</v>
      </c>
    </row>
    <row r="29" spans="1:6" ht="15.75" customHeight="1">
      <c r="A29" s="109"/>
      <c r="B29" s="23" t="s">
        <v>141</v>
      </c>
      <c r="C29" s="54">
        <v>100</v>
      </c>
      <c r="D29" s="54"/>
      <c r="E29" s="54">
        <v>100</v>
      </c>
      <c r="F29" s="43">
        <v>100</v>
      </c>
    </row>
    <row r="30" spans="1:6" ht="15.75" customHeight="1">
      <c r="A30" s="29"/>
      <c r="B30" s="24" t="s">
        <v>3</v>
      </c>
      <c r="C30" s="54">
        <f aca="true" t="shared" si="0" ref="C30:C38">F30</f>
        <v>30</v>
      </c>
      <c r="D30" s="54"/>
      <c r="E30" s="54">
        <f aca="true" t="shared" si="1" ref="E30:E38">F30</f>
        <v>30</v>
      </c>
      <c r="F30" s="43">
        <v>30</v>
      </c>
    </row>
    <row r="31" spans="1:6" ht="15.75" customHeight="1">
      <c r="A31" s="29"/>
      <c r="B31" s="24" t="s">
        <v>0</v>
      </c>
      <c r="C31" s="54">
        <f t="shared" si="0"/>
        <v>60</v>
      </c>
      <c r="D31" s="54"/>
      <c r="E31" s="54">
        <f t="shared" si="1"/>
        <v>60</v>
      </c>
      <c r="F31" s="43">
        <v>60</v>
      </c>
    </row>
    <row r="32" spans="1:6" ht="15.75" customHeight="1">
      <c r="A32" s="29"/>
      <c r="B32" s="24" t="s">
        <v>1</v>
      </c>
      <c r="C32" s="54">
        <f t="shared" si="0"/>
        <v>150</v>
      </c>
      <c r="D32" s="54"/>
      <c r="E32" s="54">
        <f t="shared" si="1"/>
        <v>150</v>
      </c>
      <c r="F32" s="43">
        <v>150</v>
      </c>
    </row>
    <row r="33" spans="1:6" ht="15.75" customHeight="1">
      <c r="A33" s="29"/>
      <c r="B33" s="24" t="s">
        <v>2</v>
      </c>
      <c r="C33" s="54">
        <f t="shared" si="0"/>
        <v>30</v>
      </c>
      <c r="D33" s="54"/>
      <c r="E33" s="54">
        <f t="shared" si="1"/>
        <v>30</v>
      </c>
      <c r="F33" s="43">
        <v>30</v>
      </c>
    </row>
    <row r="34" spans="1:6" ht="15.75" customHeight="1">
      <c r="A34" s="29"/>
      <c r="B34" s="24" t="s">
        <v>6</v>
      </c>
      <c r="C34" s="54">
        <f t="shared" si="0"/>
        <v>10</v>
      </c>
      <c r="D34" s="54"/>
      <c r="E34" s="54">
        <f t="shared" si="1"/>
        <v>10</v>
      </c>
      <c r="F34" s="43">
        <v>10</v>
      </c>
    </row>
    <row r="35" spans="1:6" ht="15.75" customHeight="1">
      <c r="A35" s="29"/>
      <c r="B35" s="24" t="s">
        <v>5</v>
      </c>
      <c r="C35" s="54">
        <f t="shared" si="0"/>
        <v>50</v>
      </c>
      <c r="D35" s="54"/>
      <c r="E35" s="54">
        <f t="shared" si="1"/>
        <v>50</v>
      </c>
      <c r="F35" s="43">
        <v>50</v>
      </c>
    </row>
    <row r="36" spans="1:10" ht="15.75" customHeight="1">
      <c r="A36" s="29"/>
      <c r="B36" s="24" t="s">
        <v>4</v>
      </c>
      <c r="C36" s="54">
        <f t="shared" si="0"/>
        <v>70</v>
      </c>
      <c r="D36" s="54"/>
      <c r="E36" s="54">
        <f t="shared" si="1"/>
        <v>70</v>
      </c>
      <c r="F36" s="43">
        <v>70</v>
      </c>
      <c r="J36" s="30"/>
    </row>
    <row r="37" spans="1:10" ht="15.75" customHeight="1">
      <c r="A37" s="29"/>
      <c r="B37" s="24" t="s">
        <v>7</v>
      </c>
      <c r="C37" s="54">
        <f t="shared" si="0"/>
        <v>10</v>
      </c>
      <c r="D37" s="54"/>
      <c r="E37" s="54">
        <f t="shared" si="1"/>
        <v>10</v>
      </c>
      <c r="F37" s="43">
        <v>10</v>
      </c>
      <c r="J37" s="30"/>
    </row>
    <row r="38" spans="1:10" ht="15.75" customHeight="1">
      <c r="A38" s="29"/>
      <c r="B38" s="76" t="s">
        <v>88</v>
      </c>
      <c r="C38" s="54">
        <f t="shared" si="0"/>
        <v>100</v>
      </c>
      <c r="D38" s="54"/>
      <c r="E38" s="54">
        <f t="shared" si="1"/>
        <v>100</v>
      </c>
      <c r="F38" s="43">
        <v>100</v>
      </c>
      <c r="J38" s="30"/>
    </row>
    <row r="39" spans="1:10" ht="15.75" customHeight="1">
      <c r="A39" s="29"/>
      <c r="B39" s="24" t="s">
        <v>98</v>
      </c>
      <c r="C39" s="54">
        <f>F39</f>
        <v>120</v>
      </c>
      <c r="D39" s="54"/>
      <c r="E39" s="54">
        <f>F39</f>
        <v>120</v>
      </c>
      <c r="F39" s="43">
        <v>120</v>
      </c>
      <c r="J39" s="30"/>
    </row>
    <row r="40" spans="1:10" ht="15.75" customHeight="1">
      <c r="A40" s="29"/>
      <c r="B40" s="24" t="s">
        <v>87</v>
      </c>
      <c r="C40" s="54">
        <v>150</v>
      </c>
      <c r="D40" s="54"/>
      <c r="E40" s="54">
        <v>150</v>
      </c>
      <c r="F40" s="43">
        <v>150</v>
      </c>
      <c r="J40" s="30"/>
    </row>
    <row r="41" spans="1:10" ht="15.75" customHeight="1" hidden="1">
      <c r="A41" s="29"/>
      <c r="B41" s="82" t="s">
        <v>94</v>
      </c>
      <c r="C41" s="54"/>
      <c r="D41" s="54"/>
      <c r="E41" s="54"/>
      <c r="F41" s="86">
        <v>0.7868</v>
      </c>
      <c r="J41" s="30"/>
    </row>
    <row r="42" spans="1:10" ht="15.75" customHeight="1" hidden="1">
      <c r="A42" s="29"/>
      <c r="B42" s="24" t="s">
        <v>99</v>
      </c>
      <c r="C42" s="54"/>
      <c r="D42" s="54"/>
      <c r="E42" s="54"/>
      <c r="F42" s="43"/>
      <c r="J42" s="31"/>
    </row>
    <row r="43" spans="1:10" ht="15.75" customHeight="1" hidden="1">
      <c r="A43" s="29"/>
      <c r="B43" s="82" t="s">
        <v>94</v>
      </c>
      <c r="C43" s="54"/>
      <c r="D43" s="54"/>
      <c r="E43" s="54"/>
      <c r="F43" s="86">
        <f>6.43525+5.0212</f>
        <v>11.45645</v>
      </c>
      <c r="J43" s="31"/>
    </row>
    <row r="44" spans="1:10" ht="15.75" customHeight="1" hidden="1">
      <c r="A44" s="29"/>
      <c r="B44" s="1" t="s">
        <v>100</v>
      </c>
      <c r="C44" s="54"/>
      <c r="D44" s="54"/>
      <c r="E44" s="54"/>
      <c r="F44" s="86"/>
      <c r="J44" s="31"/>
    </row>
    <row r="45" spans="1:10" ht="15.75" customHeight="1" hidden="1">
      <c r="A45" s="29"/>
      <c r="B45" s="82" t="s">
        <v>94</v>
      </c>
      <c r="C45" s="54"/>
      <c r="D45" s="54"/>
      <c r="E45" s="54"/>
      <c r="F45" s="86">
        <f>9.372+0.6492</f>
        <v>10.0212</v>
      </c>
      <c r="J45" s="31"/>
    </row>
    <row r="46" spans="1:10" ht="15.75" customHeight="1" hidden="1">
      <c r="A46" s="29"/>
      <c r="B46" s="24" t="s">
        <v>98</v>
      </c>
      <c r="C46" s="54"/>
      <c r="D46" s="54"/>
      <c r="E46" s="54"/>
      <c r="F46" s="86"/>
      <c r="J46" s="31"/>
    </row>
    <row r="47" spans="1:10" ht="15.75" customHeight="1" hidden="1">
      <c r="A47" s="29"/>
      <c r="B47" s="82" t="s">
        <v>94</v>
      </c>
      <c r="C47" s="54"/>
      <c r="D47" s="54"/>
      <c r="E47" s="54"/>
      <c r="F47" s="86">
        <v>0.5964</v>
      </c>
      <c r="J47" s="31"/>
    </row>
    <row r="48" spans="1:10" ht="15.75" customHeight="1">
      <c r="A48" s="29"/>
      <c r="B48" s="28" t="s">
        <v>35</v>
      </c>
      <c r="C48" s="37">
        <f>C49+C62+C75</f>
        <v>19578.862</v>
      </c>
      <c r="D48" s="37">
        <f>D49+D62+D75</f>
        <v>0</v>
      </c>
      <c r="E48" s="37">
        <f>E49+E62+E75</f>
        <v>18278.862</v>
      </c>
      <c r="F48" s="39">
        <f>F49+F62+F75</f>
        <v>6741</v>
      </c>
      <c r="J48" s="31"/>
    </row>
    <row r="49" spans="1:10" s="34" customFormat="1" ht="15.75">
      <c r="A49" s="105"/>
      <c r="B49" s="2" t="s">
        <v>15</v>
      </c>
      <c r="C49" s="49">
        <f>SUM(C50:C56)</f>
        <v>4449.2</v>
      </c>
      <c r="D49" s="49">
        <f>SUM(D50:D56)</f>
        <v>0</v>
      </c>
      <c r="E49" s="49">
        <f>SUM(E50:E56)</f>
        <v>4449.2</v>
      </c>
      <c r="F49" s="50">
        <f>SUM(F50:F56)</f>
        <v>1899</v>
      </c>
      <c r="J49" s="31"/>
    </row>
    <row r="50" spans="1:6" ht="18" customHeight="1">
      <c r="A50" s="29"/>
      <c r="B50" s="21" t="s">
        <v>69</v>
      </c>
      <c r="C50" s="48">
        <f>F50</f>
        <v>299</v>
      </c>
      <c r="D50" s="48"/>
      <c r="E50" s="48">
        <f>F50</f>
        <v>299</v>
      </c>
      <c r="F50" s="13">
        <v>299</v>
      </c>
    </row>
    <row r="51" spans="1:12" ht="31.5" customHeight="1">
      <c r="A51" s="29"/>
      <c r="B51" s="20" t="s">
        <v>80</v>
      </c>
      <c r="C51" s="48">
        <v>150</v>
      </c>
      <c r="D51" s="48"/>
      <c r="E51" s="48">
        <v>150</v>
      </c>
      <c r="F51" s="13">
        <v>150</v>
      </c>
      <c r="G51" s="58"/>
      <c r="H51" s="30"/>
      <c r="I51" s="30"/>
      <c r="J51" s="30"/>
      <c r="K51" s="30"/>
      <c r="L51" s="30"/>
    </row>
    <row r="52" spans="1:12" ht="18" customHeight="1">
      <c r="A52" s="29"/>
      <c r="B52" s="20" t="s">
        <v>85</v>
      </c>
      <c r="C52" s="48">
        <f>F52</f>
        <v>240</v>
      </c>
      <c r="D52" s="48"/>
      <c r="E52" s="48">
        <f>F52</f>
        <v>240</v>
      </c>
      <c r="F52" s="13">
        <v>240</v>
      </c>
      <c r="G52" s="60"/>
      <c r="H52" s="60"/>
      <c r="I52" s="60"/>
      <c r="J52" s="33"/>
      <c r="K52" s="30"/>
      <c r="L52" s="30"/>
    </row>
    <row r="53" spans="1:12" ht="17.25" customHeight="1">
      <c r="A53" s="108"/>
      <c r="B53" s="21" t="s">
        <v>63</v>
      </c>
      <c r="C53" s="48">
        <f>F53</f>
        <v>240</v>
      </c>
      <c r="D53" s="48"/>
      <c r="E53" s="48">
        <f>F53</f>
        <v>240</v>
      </c>
      <c r="F53" s="13">
        <v>240</v>
      </c>
      <c r="G53" s="60"/>
      <c r="H53" s="60"/>
      <c r="I53" s="60"/>
      <c r="J53" s="33"/>
      <c r="K53" s="30"/>
      <c r="L53" s="30"/>
    </row>
    <row r="54" spans="1:12" ht="30.75" customHeight="1">
      <c r="A54" s="108"/>
      <c r="B54" s="21" t="s">
        <v>129</v>
      </c>
      <c r="C54" s="48">
        <v>60</v>
      </c>
      <c r="D54" s="48"/>
      <c r="E54" s="48">
        <v>60</v>
      </c>
      <c r="F54" s="13">
        <v>60</v>
      </c>
      <c r="G54" s="60"/>
      <c r="H54" s="60"/>
      <c r="I54" s="60"/>
      <c r="J54" s="33"/>
      <c r="K54" s="30"/>
      <c r="L54" s="30"/>
    </row>
    <row r="55" spans="1:12" ht="35.25" customHeight="1">
      <c r="A55" s="109"/>
      <c r="B55" s="21" t="s">
        <v>133</v>
      </c>
      <c r="C55" s="124">
        <v>60</v>
      </c>
      <c r="D55" s="124"/>
      <c r="E55" s="124">
        <v>60</v>
      </c>
      <c r="F55" s="36">
        <v>60</v>
      </c>
      <c r="G55" s="60"/>
      <c r="H55" s="60"/>
      <c r="I55" s="60"/>
      <c r="J55" s="33"/>
      <c r="K55" s="30"/>
      <c r="L55" s="30"/>
    </row>
    <row r="56" spans="1:12" ht="17.25" customHeight="1" hidden="1">
      <c r="A56" s="108"/>
      <c r="B56" s="19" t="s">
        <v>32</v>
      </c>
      <c r="C56" s="12">
        <v>3400.2</v>
      </c>
      <c r="D56" s="12"/>
      <c r="E56" s="12">
        <v>3400.2</v>
      </c>
      <c r="F56" s="13">
        <v>850</v>
      </c>
      <c r="G56" s="60"/>
      <c r="H56" s="60"/>
      <c r="I56" s="60"/>
      <c r="J56" s="33"/>
      <c r="K56" s="30"/>
      <c r="L56" s="30"/>
    </row>
    <row r="57" spans="1:12" ht="16.5" customHeight="1" hidden="1">
      <c r="A57" s="29"/>
      <c r="B57" s="82" t="s">
        <v>94</v>
      </c>
      <c r="C57" s="12"/>
      <c r="D57" s="12"/>
      <c r="E57" s="12"/>
      <c r="F57" s="85">
        <v>28.7</v>
      </c>
      <c r="G57" s="60"/>
      <c r="H57" s="60"/>
      <c r="I57" s="60"/>
      <c r="J57" s="33"/>
      <c r="K57" s="30"/>
      <c r="L57" s="30"/>
    </row>
    <row r="58" spans="1:12" ht="29.25" customHeight="1" hidden="1">
      <c r="A58" s="29"/>
      <c r="B58" s="21" t="s">
        <v>122</v>
      </c>
      <c r="C58" s="48"/>
      <c r="D58" s="48"/>
      <c r="E58" s="48"/>
      <c r="F58" s="13"/>
      <c r="G58" s="60"/>
      <c r="H58" s="60"/>
      <c r="I58" s="60"/>
      <c r="J58" s="33"/>
      <c r="K58" s="30"/>
      <c r="L58" s="30"/>
    </row>
    <row r="59" spans="1:12" ht="15" customHeight="1" hidden="1">
      <c r="A59" s="29"/>
      <c r="B59" s="82" t="s">
        <v>94</v>
      </c>
      <c r="C59" s="48"/>
      <c r="D59" s="48"/>
      <c r="E59" s="48"/>
      <c r="F59" s="85">
        <v>1.8358</v>
      </c>
      <c r="G59" s="60"/>
      <c r="H59" s="60"/>
      <c r="I59" s="60"/>
      <c r="J59" s="33"/>
      <c r="K59" s="30"/>
      <c r="L59" s="30"/>
    </row>
    <row r="60" spans="1:12" ht="30" customHeight="1" hidden="1">
      <c r="A60" s="29"/>
      <c r="B60" s="21" t="s">
        <v>93</v>
      </c>
      <c r="C60" s="48"/>
      <c r="D60" s="48"/>
      <c r="E60" s="48"/>
      <c r="F60" s="13"/>
      <c r="G60" s="60"/>
      <c r="H60" s="60"/>
      <c r="I60" s="60"/>
      <c r="J60" s="33"/>
      <c r="K60" s="30"/>
      <c r="L60" s="30"/>
    </row>
    <row r="61" spans="1:12" ht="15" customHeight="1" hidden="1">
      <c r="A61" s="29"/>
      <c r="B61" s="82" t="s">
        <v>94</v>
      </c>
      <c r="C61" s="48"/>
      <c r="D61" s="48"/>
      <c r="E61" s="48"/>
      <c r="F61" s="85">
        <f>177.56+1.81974</f>
        <v>179.37974</v>
      </c>
      <c r="G61" s="60"/>
      <c r="H61" s="60"/>
      <c r="I61" s="60"/>
      <c r="J61" s="33"/>
      <c r="K61" s="30"/>
      <c r="L61" s="30"/>
    </row>
    <row r="62" spans="1:12" s="34" customFormat="1" ht="15.75">
      <c r="A62" s="105"/>
      <c r="B62" s="44" t="s">
        <v>34</v>
      </c>
      <c r="C62" s="49">
        <f>SUM(C63:C65)</f>
        <v>430</v>
      </c>
      <c r="D62" s="49">
        <f>SUM(D63:D65)</f>
        <v>0</v>
      </c>
      <c r="E62" s="49">
        <f>SUM(E63:E65)</f>
        <v>430</v>
      </c>
      <c r="F62" s="50">
        <f>SUM(F63:F65)</f>
        <v>430</v>
      </c>
      <c r="G62" s="59"/>
      <c r="H62" s="59"/>
      <c r="I62" s="59"/>
      <c r="J62" s="59"/>
      <c r="K62" s="59"/>
      <c r="L62" s="59"/>
    </row>
    <row r="63" spans="1:6" ht="28.5" customHeight="1">
      <c r="A63" s="29"/>
      <c r="B63" s="19" t="s">
        <v>134</v>
      </c>
      <c r="C63" s="48">
        <v>230</v>
      </c>
      <c r="D63" s="48"/>
      <c r="E63" s="48">
        <v>230</v>
      </c>
      <c r="F63" s="13">
        <v>230</v>
      </c>
    </row>
    <row r="64" spans="1:6" ht="30" customHeight="1">
      <c r="A64" s="29"/>
      <c r="B64" s="19" t="s">
        <v>36</v>
      </c>
      <c r="C64" s="48">
        <f>F64</f>
        <v>100</v>
      </c>
      <c r="D64" s="48"/>
      <c r="E64" s="48">
        <f>F64</f>
        <v>100</v>
      </c>
      <c r="F64" s="13">
        <v>100</v>
      </c>
    </row>
    <row r="65" spans="1:6" ht="15.75" customHeight="1">
      <c r="A65" s="29"/>
      <c r="B65" s="19" t="s">
        <v>45</v>
      </c>
      <c r="C65" s="48">
        <f>F65</f>
        <v>100</v>
      </c>
      <c r="D65" s="48"/>
      <c r="E65" s="48">
        <f>F65</f>
        <v>100</v>
      </c>
      <c r="F65" s="13">
        <v>100</v>
      </c>
    </row>
    <row r="66" spans="1:6" ht="15.75" customHeight="1" hidden="1">
      <c r="A66" s="29"/>
      <c r="B66" s="82" t="s">
        <v>94</v>
      </c>
      <c r="C66" s="48"/>
      <c r="D66" s="48"/>
      <c r="E66" s="48"/>
      <c r="F66" s="85">
        <v>2.299</v>
      </c>
    </row>
    <row r="67" spans="1:6" ht="15.75" customHeight="1" hidden="1">
      <c r="A67" s="29"/>
      <c r="B67" s="19" t="s">
        <v>101</v>
      </c>
      <c r="C67" s="48"/>
      <c r="D67" s="48"/>
      <c r="E67" s="48"/>
      <c r="F67" s="83"/>
    </row>
    <row r="68" spans="1:6" ht="15.75" customHeight="1" hidden="1">
      <c r="A68" s="29"/>
      <c r="B68" s="82" t="s">
        <v>94</v>
      </c>
      <c r="C68" s="48"/>
      <c r="D68" s="48"/>
      <c r="E68" s="48"/>
      <c r="F68" s="85">
        <v>8.436</v>
      </c>
    </row>
    <row r="69" spans="1:6" ht="15.75" customHeight="1" hidden="1">
      <c r="A69" s="29"/>
      <c r="B69" s="19" t="s">
        <v>102</v>
      </c>
      <c r="C69" s="48"/>
      <c r="D69" s="48"/>
      <c r="E69" s="48"/>
      <c r="F69" s="85"/>
    </row>
    <row r="70" spans="1:6" ht="15.75" customHeight="1" hidden="1">
      <c r="A70" s="29"/>
      <c r="B70" s="82" t="s">
        <v>94</v>
      </c>
      <c r="C70" s="48"/>
      <c r="D70" s="48"/>
      <c r="E70" s="48"/>
      <c r="F70" s="85">
        <v>2.1636</v>
      </c>
    </row>
    <row r="71" spans="1:6" ht="30" customHeight="1" hidden="1">
      <c r="A71" s="29"/>
      <c r="B71" s="19" t="s">
        <v>103</v>
      </c>
      <c r="C71" s="48"/>
      <c r="D71" s="48"/>
      <c r="E71" s="48"/>
      <c r="F71" s="85"/>
    </row>
    <row r="72" spans="1:6" ht="15" customHeight="1" hidden="1">
      <c r="A72" s="29"/>
      <c r="B72" s="82" t="s">
        <v>94</v>
      </c>
      <c r="C72" s="48"/>
      <c r="D72" s="48"/>
      <c r="E72" s="48"/>
      <c r="F72" s="85">
        <v>0.1</v>
      </c>
    </row>
    <row r="73" spans="1:6" ht="18" customHeight="1" hidden="1">
      <c r="A73" s="29"/>
      <c r="B73" s="19" t="s">
        <v>104</v>
      </c>
      <c r="C73" s="48"/>
      <c r="D73" s="48"/>
      <c r="E73" s="48"/>
      <c r="F73" s="85"/>
    </row>
    <row r="74" spans="1:6" ht="15" customHeight="1" hidden="1">
      <c r="A74" s="29"/>
      <c r="B74" s="82" t="s">
        <v>94</v>
      </c>
      <c r="C74" s="48"/>
      <c r="D74" s="48"/>
      <c r="E74" s="48"/>
      <c r="F74" s="85">
        <v>3.282</v>
      </c>
    </row>
    <row r="75" spans="1:6" s="34" customFormat="1" ht="15.75" customHeight="1">
      <c r="A75" s="105"/>
      <c r="B75" s="2" t="s">
        <v>43</v>
      </c>
      <c r="C75" s="49">
        <f>SUM(C76:C78)</f>
        <v>14699.662</v>
      </c>
      <c r="D75" s="49">
        <f>SUM(D76:D78)</f>
        <v>0</v>
      </c>
      <c r="E75" s="49">
        <f>SUM(E76:E78)</f>
        <v>13399.662</v>
      </c>
      <c r="F75" s="50">
        <f>SUM(F76:F78)</f>
        <v>4412</v>
      </c>
    </row>
    <row r="76" spans="1:6" ht="30" customHeight="1">
      <c r="A76" s="29"/>
      <c r="B76" s="19" t="s">
        <v>44</v>
      </c>
      <c r="C76" s="12">
        <v>12298.7</v>
      </c>
      <c r="D76" s="12"/>
      <c r="E76" s="12">
        <v>10998.7</v>
      </c>
      <c r="F76" s="13">
        <v>3213</v>
      </c>
    </row>
    <row r="77" spans="1:6" ht="15.75" customHeight="1">
      <c r="A77" s="29"/>
      <c r="B77" s="7" t="s">
        <v>55</v>
      </c>
      <c r="C77" s="12">
        <v>2101.962</v>
      </c>
      <c r="D77" s="12"/>
      <c r="E77" s="12">
        <v>2101.962</v>
      </c>
      <c r="F77" s="13">
        <v>900</v>
      </c>
    </row>
    <row r="78" spans="1:6" ht="15.75" customHeight="1">
      <c r="A78" s="29"/>
      <c r="B78" s="7" t="s">
        <v>75</v>
      </c>
      <c r="C78" s="48">
        <f>F78</f>
        <v>299</v>
      </c>
      <c r="D78" s="48"/>
      <c r="E78" s="48">
        <f>F78</f>
        <v>299</v>
      </c>
      <c r="F78" s="13">
        <v>299</v>
      </c>
    </row>
    <row r="79" spans="1:6" ht="30.75" customHeight="1" hidden="1">
      <c r="A79" s="29"/>
      <c r="B79" s="3" t="s">
        <v>127</v>
      </c>
      <c r="C79" s="48"/>
      <c r="D79" s="48"/>
      <c r="E79" s="48"/>
      <c r="F79" s="13"/>
    </row>
    <row r="80" spans="1:6" ht="16.5" customHeight="1" hidden="1">
      <c r="A80" s="29"/>
      <c r="B80" s="82" t="s">
        <v>94</v>
      </c>
      <c r="C80" s="48"/>
      <c r="D80" s="48"/>
      <c r="E80" s="48"/>
      <c r="F80" s="85">
        <f>5</f>
        <v>5</v>
      </c>
    </row>
    <row r="81" spans="1:6" ht="30" customHeight="1" hidden="1">
      <c r="A81" s="29"/>
      <c r="B81" s="3" t="s">
        <v>121</v>
      </c>
      <c r="C81" s="48"/>
      <c r="D81" s="48"/>
      <c r="E81" s="48"/>
      <c r="F81" s="13"/>
    </row>
    <row r="82" spans="1:6" ht="18" customHeight="1" hidden="1">
      <c r="A82" s="29"/>
      <c r="B82" s="82" t="s">
        <v>94</v>
      </c>
      <c r="C82" s="48"/>
      <c r="D82" s="48"/>
      <c r="E82" s="48"/>
      <c r="F82" s="85">
        <f>29.8282+107.19442</f>
        <v>137.02262</v>
      </c>
    </row>
    <row r="83" spans="1:6" ht="15.75">
      <c r="A83" s="29"/>
      <c r="B83" s="18" t="s">
        <v>37</v>
      </c>
      <c r="C83" s="37">
        <f>C84+C90</f>
        <v>13967.634</v>
      </c>
      <c r="D83" s="37">
        <f>D84+D90</f>
        <v>0</v>
      </c>
      <c r="E83" s="37">
        <f>E84+E90</f>
        <v>8989</v>
      </c>
      <c r="F83" s="39">
        <f>F84+F90</f>
        <v>8989</v>
      </c>
    </row>
    <row r="84" spans="1:6" s="34" customFormat="1" ht="15.75">
      <c r="A84" s="105"/>
      <c r="B84" s="2" t="s">
        <v>15</v>
      </c>
      <c r="C84" s="49">
        <f>SUM(C85:C86)</f>
        <v>8628.634</v>
      </c>
      <c r="D84" s="49">
        <f>SUM(D85:D86)</f>
        <v>0</v>
      </c>
      <c r="E84" s="49">
        <f>SUM(E85:E86)</f>
        <v>3650</v>
      </c>
      <c r="F84" s="50">
        <f>SUM(F85:F86)</f>
        <v>3650</v>
      </c>
    </row>
    <row r="85" spans="1:6" ht="34.5" customHeight="1">
      <c r="A85" s="108"/>
      <c r="B85" s="19" t="s">
        <v>130</v>
      </c>
      <c r="C85" s="48">
        <v>3336.334</v>
      </c>
      <c r="D85" s="48"/>
      <c r="E85" s="48">
        <f>F85</f>
        <v>1700</v>
      </c>
      <c r="F85" s="13">
        <v>1700</v>
      </c>
    </row>
    <row r="86" spans="1:6" ht="30.75" customHeight="1">
      <c r="A86" s="29"/>
      <c r="B86" s="19" t="s">
        <v>20</v>
      </c>
      <c r="C86" s="48">
        <v>5292.3</v>
      </c>
      <c r="D86" s="48"/>
      <c r="E86" s="48">
        <f>F86</f>
        <v>1950</v>
      </c>
      <c r="F86" s="13">
        <v>1950</v>
      </c>
    </row>
    <row r="87" spans="1:6" ht="16.5" customHeight="1" hidden="1">
      <c r="A87" s="29"/>
      <c r="B87" s="82" t="s">
        <v>94</v>
      </c>
      <c r="C87" s="48"/>
      <c r="D87" s="48"/>
      <c r="E87" s="48"/>
      <c r="F87" s="85">
        <f>50.26853+131.9948+2.6668</f>
        <v>184.93013</v>
      </c>
    </row>
    <row r="88" spans="1:6" ht="45" customHeight="1" hidden="1">
      <c r="A88" s="29"/>
      <c r="B88" s="64" t="s">
        <v>95</v>
      </c>
      <c r="C88" s="48"/>
      <c r="D88" s="48"/>
      <c r="E88" s="48"/>
      <c r="F88" s="85"/>
    </row>
    <row r="89" spans="1:6" ht="16.5" customHeight="1" hidden="1">
      <c r="A89" s="29"/>
      <c r="B89" s="82" t="s">
        <v>94</v>
      </c>
      <c r="C89" s="48"/>
      <c r="D89" s="48"/>
      <c r="E89" s="48"/>
      <c r="F89" s="85">
        <v>49.26102</v>
      </c>
    </row>
    <row r="90" spans="1:6" s="34" customFormat="1" ht="15.75">
      <c r="A90" s="105"/>
      <c r="B90" s="2" t="s">
        <v>34</v>
      </c>
      <c r="C90" s="49">
        <f>C91+C92+C93+C95+C96+C97+C98+C99+C103+C104+C105+C106+C108+C110+C113+C115+C116+C117+C118+C120+C123+C125+C127+C130+C131+C133+C136+C140+C142</f>
        <v>5339</v>
      </c>
      <c r="D90" s="49">
        <f>D91+D92+D93+D95+D96+D98+D99+D103+D104+D105+D106+D108+D110+D113+D115+D116+D117+D118+D120+D123+D125+D127+D130+D131+D133+D136+D140+D142</f>
        <v>0</v>
      </c>
      <c r="E90" s="49">
        <f>E91+E92+E93+E95+E96+E97+E98+E99+E103+E104+E105+E106+E108+E110+E113+E115+E116+E117+E118+E120+E123+E125+E127+E130+E131+E133+E136+E140+E142</f>
        <v>5339</v>
      </c>
      <c r="F90" s="125">
        <f>F92+F93+F95+F96+F97+F98+F99+F103+F104+F105+F106+F108+F110+F113+F115+F116+F117+F118+F120+F123+F125+F127+F130+F131+F133+F136+F140+F142</f>
        <v>5339</v>
      </c>
    </row>
    <row r="91" spans="1:6" ht="29.25" customHeight="1" hidden="1">
      <c r="A91" s="29"/>
      <c r="B91" s="3"/>
      <c r="C91" s="48"/>
      <c r="D91" s="48"/>
      <c r="E91" s="48"/>
      <c r="F91" s="13"/>
    </row>
    <row r="92" spans="1:8" ht="15.75" customHeight="1">
      <c r="A92" s="106"/>
      <c r="B92" s="20" t="s">
        <v>38</v>
      </c>
      <c r="C92" s="48">
        <f>F92</f>
        <v>685</v>
      </c>
      <c r="D92" s="48"/>
      <c r="E92" s="48">
        <f>F92</f>
        <v>685</v>
      </c>
      <c r="F92" s="13">
        <v>685</v>
      </c>
      <c r="H92" s="26"/>
    </row>
    <row r="93" spans="1:6" ht="30" customHeight="1">
      <c r="A93" s="29"/>
      <c r="B93" s="20" t="s">
        <v>83</v>
      </c>
      <c r="C93" s="48">
        <f>F93</f>
        <v>180</v>
      </c>
      <c r="D93" s="48"/>
      <c r="E93" s="48">
        <f>F93</f>
        <v>180</v>
      </c>
      <c r="F93" s="13">
        <v>180</v>
      </c>
    </row>
    <row r="94" spans="1:6" ht="18" customHeight="1" hidden="1">
      <c r="A94" s="29"/>
      <c r="B94" s="82" t="s">
        <v>94</v>
      </c>
      <c r="C94" s="48"/>
      <c r="D94" s="48"/>
      <c r="E94" s="48"/>
      <c r="F94" s="85">
        <f>20.0716+0.8116</f>
        <v>20.8832</v>
      </c>
    </row>
    <row r="95" spans="1:6" ht="34.5" customHeight="1">
      <c r="A95" s="109"/>
      <c r="B95" s="20" t="s">
        <v>70</v>
      </c>
      <c r="C95" s="48">
        <v>299</v>
      </c>
      <c r="D95" s="48"/>
      <c r="E95" s="48">
        <v>299</v>
      </c>
      <c r="F95" s="13">
        <v>299</v>
      </c>
    </row>
    <row r="96" spans="1:6" ht="35.25" customHeight="1">
      <c r="A96" s="106"/>
      <c r="B96" s="3" t="s">
        <v>25</v>
      </c>
      <c r="C96" s="48">
        <f>F96</f>
        <v>200</v>
      </c>
      <c r="D96" s="48"/>
      <c r="E96" s="48">
        <f>F96</f>
        <v>200</v>
      </c>
      <c r="F96" s="13">
        <v>200</v>
      </c>
    </row>
    <row r="97" spans="1:6" ht="51" customHeight="1">
      <c r="A97" s="120"/>
      <c r="B97" s="79" t="s">
        <v>136</v>
      </c>
      <c r="C97" s="122">
        <v>200</v>
      </c>
      <c r="D97" s="123"/>
      <c r="E97" s="122">
        <v>200</v>
      </c>
      <c r="F97" s="122">
        <v>200</v>
      </c>
    </row>
    <row r="98" spans="1:6" s="8" customFormat="1" ht="45" customHeight="1">
      <c r="A98" s="29"/>
      <c r="B98" s="121" t="s">
        <v>26</v>
      </c>
      <c r="C98" s="112">
        <f>F98</f>
        <v>299</v>
      </c>
      <c r="D98" s="112"/>
      <c r="E98" s="112">
        <f>F98</f>
        <v>299</v>
      </c>
      <c r="F98" s="113">
        <v>299</v>
      </c>
    </row>
    <row r="99" spans="1:6" s="8" customFormat="1" ht="23.25" customHeight="1">
      <c r="A99" s="29"/>
      <c r="B99" s="3" t="s">
        <v>105</v>
      </c>
      <c r="C99" s="48">
        <f>F99</f>
        <v>100</v>
      </c>
      <c r="D99" s="48"/>
      <c r="E99" s="48">
        <f>F99</f>
        <v>100</v>
      </c>
      <c r="F99" s="13">
        <v>100</v>
      </c>
    </row>
    <row r="100" spans="1:6" s="8" customFormat="1" ht="16.5" customHeight="1" hidden="1">
      <c r="A100" s="29"/>
      <c r="B100" s="82" t="s">
        <v>94</v>
      </c>
      <c r="C100" s="48"/>
      <c r="D100" s="48"/>
      <c r="E100" s="48"/>
      <c r="F100" s="85">
        <f>89.8578+5.8828</f>
        <v>95.7406</v>
      </c>
    </row>
    <row r="101" spans="1:6" s="8" customFormat="1" ht="16.5" customHeight="1" hidden="1">
      <c r="A101" s="29"/>
      <c r="B101" s="64" t="s">
        <v>113</v>
      </c>
      <c r="C101" s="48"/>
      <c r="D101" s="48"/>
      <c r="E101" s="48"/>
      <c r="F101" s="85"/>
    </row>
    <row r="102" spans="1:6" s="8" customFormat="1" ht="16.5" customHeight="1" hidden="1">
      <c r="A102" s="29"/>
      <c r="B102" s="82" t="s">
        <v>94</v>
      </c>
      <c r="C102" s="48"/>
      <c r="D102" s="48"/>
      <c r="E102" s="48"/>
      <c r="F102" s="85">
        <v>4.846</v>
      </c>
    </row>
    <row r="103" spans="1:6" s="8" customFormat="1" ht="33" customHeight="1">
      <c r="A103" s="29"/>
      <c r="B103" s="20" t="s">
        <v>135</v>
      </c>
      <c r="C103" s="48">
        <v>299</v>
      </c>
      <c r="D103" s="48"/>
      <c r="E103" s="48">
        <v>299</v>
      </c>
      <c r="F103" s="13">
        <v>299</v>
      </c>
    </row>
    <row r="104" spans="1:6" s="8" customFormat="1" ht="30" customHeight="1">
      <c r="A104" s="29"/>
      <c r="B104" s="20" t="s">
        <v>27</v>
      </c>
      <c r="C104" s="48">
        <f>F104</f>
        <v>250</v>
      </c>
      <c r="D104" s="48"/>
      <c r="E104" s="48">
        <f>F104</f>
        <v>250</v>
      </c>
      <c r="F104" s="13">
        <v>250</v>
      </c>
    </row>
    <row r="105" spans="1:6" ht="30.75" customHeight="1">
      <c r="A105" s="29"/>
      <c r="B105" s="20" t="s">
        <v>28</v>
      </c>
      <c r="C105" s="48">
        <f>F105</f>
        <v>200</v>
      </c>
      <c r="D105" s="48"/>
      <c r="E105" s="48">
        <f>F105</f>
        <v>200</v>
      </c>
      <c r="F105" s="13">
        <v>200</v>
      </c>
    </row>
    <row r="106" spans="1:6" ht="50.25" customHeight="1">
      <c r="A106" s="29"/>
      <c r="B106" s="78" t="s">
        <v>72</v>
      </c>
      <c r="C106" s="48">
        <f>F106</f>
        <v>150</v>
      </c>
      <c r="D106" s="48"/>
      <c r="E106" s="48">
        <f>F106</f>
        <v>150</v>
      </c>
      <c r="F106" s="13">
        <v>150</v>
      </c>
    </row>
    <row r="107" spans="1:6" ht="18.75" customHeight="1" hidden="1">
      <c r="A107" s="29"/>
      <c r="B107" s="82" t="s">
        <v>94</v>
      </c>
      <c r="C107" s="48"/>
      <c r="D107" s="48"/>
      <c r="E107" s="48"/>
      <c r="F107" s="85">
        <f>111.276+2.914</f>
        <v>114.19</v>
      </c>
    </row>
    <row r="108" spans="1:6" ht="46.5" customHeight="1">
      <c r="A108" s="106"/>
      <c r="B108" s="3" t="s">
        <v>9</v>
      </c>
      <c r="C108" s="48">
        <f>F108</f>
        <v>100</v>
      </c>
      <c r="D108" s="48"/>
      <c r="E108" s="48">
        <f>F108</f>
        <v>100</v>
      </c>
      <c r="F108" s="13">
        <v>100</v>
      </c>
    </row>
    <row r="109" spans="1:6" ht="20.25" customHeight="1" hidden="1">
      <c r="A109" s="106"/>
      <c r="B109" s="82" t="s">
        <v>94</v>
      </c>
      <c r="C109" s="48"/>
      <c r="D109" s="48"/>
      <c r="E109" s="48"/>
      <c r="F109" s="83">
        <f>29.3376+0.6624</f>
        <v>30</v>
      </c>
    </row>
    <row r="110" spans="1:6" ht="66" customHeight="1">
      <c r="A110" s="29"/>
      <c r="B110" s="3" t="s">
        <v>19</v>
      </c>
      <c r="C110" s="48">
        <f>F110</f>
        <v>100</v>
      </c>
      <c r="D110" s="48"/>
      <c r="E110" s="48">
        <f>F110</f>
        <v>100</v>
      </c>
      <c r="F110" s="13">
        <v>100</v>
      </c>
    </row>
    <row r="111" spans="1:6" ht="22.5" customHeight="1" hidden="1">
      <c r="A111" s="29"/>
      <c r="B111" s="3" t="s">
        <v>106</v>
      </c>
      <c r="C111" s="48"/>
      <c r="D111" s="48"/>
      <c r="E111" s="48"/>
      <c r="F111" s="13"/>
    </row>
    <row r="112" spans="1:6" ht="18.75" customHeight="1" hidden="1">
      <c r="A112" s="29"/>
      <c r="B112" s="82" t="s">
        <v>94</v>
      </c>
      <c r="C112" s="48"/>
      <c r="D112" s="48"/>
      <c r="E112" s="48"/>
      <c r="F112" s="83">
        <f>112.8522+6.565</f>
        <v>119.4172</v>
      </c>
    </row>
    <row r="113" spans="1:6" ht="33" customHeight="1">
      <c r="A113" s="29"/>
      <c r="B113" s="20" t="s">
        <v>29</v>
      </c>
      <c r="C113" s="48">
        <f>F113</f>
        <v>200</v>
      </c>
      <c r="D113" s="48"/>
      <c r="E113" s="48">
        <f>F113</f>
        <v>200</v>
      </c>
      <c r="F113" s="13">
        <v>200</v>
      </c>
    </row>
    <row r="114" spans="1:6" ht="15.75" customHeight="1" hidden="1">
      <c r="A114" s="29"/>
      <c r="B114" s="82" t="s">
        <v>94</v>
      </c>
      <c r="C114" s="48"/>
      <c r="D114" s="48"/>
      <c r="E114" s="48"/>
      <c r="F114" s="83">
        <v>1.4541</v>
      </c>
    </row>
    <row r="115" spans="1:6" ht="30.75" customHeight="1">
      <c r="A115" s="29"/>
      <c r="B115" s="20" t="s">
        <v>62</v>
      </c>
      <c r="C115" s="48">
        <f>F115</f>
        <v>100</v>
      </c>
      <c r="D115" s="48"/>
      <c r="E115" s="48">
        <f>F115</f>
        <v>100</v>
      </c>
      <c r="F115" s="13">
        <v>100</v>
      </c>
    </row>
    <row r="116" spans="1:6" ht="49.5" customHeight="1">
      <c r="A116" s="29"/>
      <c r="B116" s="79" t="s">
        <v>30</v>
      </c>
      <c r="C116" s="48">
        <v>299</v>
      </c>
      <c r="D116" s="48"/>
      <c r="E116" s="48">
        <v>299</v>
      </c>
      <c r="F116" s="36">
        <v>299</v>
      </c>
    </row>
    <row r="117" spans="1:6" ht="47.25" customHeight="1">
      <c r="A117" s="29"/>
      <c r="B117" s="3" t="s">
        <v>21</v>
      </c>
      <c r="C117" s="48">
        <f>F117</f>
        <v>100</v>
      </c>
      <c r="D117" s="48"/>
      <c r="E117" s="48">
        <f>F117</f>
        <v>100</v>
      </c>
      <c r="F117" s="13">
        <v>100</v>
      </c>
    </row>
    <row r="118" spans="1:6" ht="30.75" customHeight="1">
      <c r="A118" s="29"/>
      <c r="B118" s="20" t="s">
        <v>90</v>
      </c>
      <c r="C118" s="48">
        <f>F118</f>
        <v>60</v>
      </c>
      <c r="D118" s="48"/>
      <c r="E118" s="48">
        <f>F118</f>
        <v>60</v>
      </c>
      <c r="F118" s="13">
        <v>60</v>
      </c>
    </row>
    <row r="119" spans="1:6" ht="18" customHeight="1" hidden="1">
      <c r="A119" s="29"/>
      <c r="B119" s="82" t="s">
        <v>94</v>
      </c>
      <c r="C119" s="48"/>
      <c r="D119" s="48"/>
      <c r="E119" s="48"/>
      <c r="F119" s="83">
        <f>13.6552+4.204</f>
        <v>17.8592</v>
      </c>
    </row>
    <row r="120" spans="1:6" ht="45" customHeight="1">
      <c r="A120" s="29"/>
      <c r="B120" s="3" t="s">
        <v>10</v>
      </c>
      <c r="C120" s="48">
        <f>F120</f>
        <v>100</v>
      </c>
      <c r="D120" s="48"/>
      <c r="E120" s="48">
        <f>F120</f>
        <v>100</v>
      </c>
      <c r="F120" s="13">
        <v>100</v>
      </c>
    </row>
    <row r="121" spans="1:6" ht="17.25" customHeight="1" hidden="1">
      <c r="A121" s="29"/>
      <c r="B121" s="3" t="s">
        <v>109</v>
      </c>
      <c r="C121" s="48"/>
      <c r="D121" s="48"/>
      <c r="E121" s="48"/>
      <c r="F121" s="13"/>
    </row>
    <row r="122" spans="1:6" ht="17.25" customHeight="1" hidden="1">
      <c r="A122" s="29"/>
      <c r="B122" s="82" t="s">
        <v>94</v>
      </c>
      <c r="C122" s="48"/>
      <c r="D122" s="48"/>
      <c r="E122" s="48"/>
      <c r="F122" s="83">
        <v>0.154</v>
      </c>
    </row>
    <row r="123" spans="1:6" ht="30" customHeight="1">
      <c r="A123" s="29"/>
      <c r="B123" s="19" t="s">
        <v>22</v>
      </c>
      <c r="C123" s="48">
        <f>F123</f>
        <v>70</v>
      </c>
      <c r="D123" s="48"/>
      <c r="E123" s="48">
        <f>F123</f>
        <v>70</v>
      </c>
      <c r="F123" s="13">
        <v>70</v>
      </c>
    </row>
    <row r="124" spans="1:6" ht="19.5" customHeight="1" hidden="1">
      <c r="A124" s="29"/>
      <c r="B124" s="82" t="s">
        <v>94</v>
      </c>
      <c r="C124" s="48"/>
      <c r="D124" s="48"/>
      <c r="E124" s="48"/>
      <c r="F124" s="83">
        <v>1.267</v>
      </c>
    </row>
    <row r="125" spans="1:6" ht="60.75" customHeight="1">
      <c r="A125" s="29"/>
      <c r="B125" s="64" t="s">
        <v>110</v>
      </c>
      <c r="C125" s="48">
        <v>299</v>
      </c>
      <c r="D125" s="48"/>
      <c r="E125" s="48">
        <v>299</v>
      </c>
      <c r="F125" s="13">
        <v>299</v>
      </c>
    </row>
    <row r="126" spans="1:6" ht="19.5" customHeight="1" hidden="1">
      <c r="A126" s="29"/>
      <c r="B126" s="82" t="s">
        <v>94</v>
      </c>
      <c r="C126" s="48"/>
      <c r="D126" s="48"/>
      <c r="E126" s="48"/>
      <c r="F126" s="83">
        <f>3.5268+0.078</f>
        <v>3.6048</v>
      </c>
    </row>
    <row r="127" spans="1:6" ht="30" customHeight="1">
      <c r="A127" s="29"/>
      <c r="B127" s="63" t="s">
        <v>82</v>
      </c>
      <c r="C127" s="48">
        <v>100</v>
      </c>
      <c r="D127" s="48"/>
      <c r="E127" s="48">
        <v>100</v>
      </c>
      <c r="F127" s="62">
        <v>100</v>
      </c>
    </row>
    <row r="128" spans="1:6" ht="30" customHeight="1" hidden="1">
      <c r="A128" s="29"/>
      <c r="B128" s="63" t="s">
        <v>131</v>
      </c>
      <c r="C128" s="48"/>
      <c r="D128" s="48"/>
      <c r="E128" s="48"/>
      <c r="F128" s="62"/>
    </row>
    <row r="129" spans="1:6" ht="18.75" customHeight="1" hidden="1">
      <c r="A129" s="29"/>
      <c r="B129" s="82" t="s">
        <v>94</v>
      </c>
      <c r="C129" s="48"/>
      <c r="D129" s="48"/>
      <c r="E129" s="48"/>
      <c r="F129" s="83">
        <f>38.713+3.45</f>
        <v>42.163000000000004</v>
      </c>
    </row>
    <row r="130" spans="1:6" ht="60" customHeight="1">
      <c r="A130" s="29"/>
      <c r="B130" s="3" t="s">
        <v>23</v>
      </c>
      <c r="C130" s="48">
        <f>F130</f>
        <v>100</v>
      </c>
      <c r="D130" s="48"/>
      <c r="E130" s="48">
        <f>F130</f>
        <v>100</v>
      </c>
      <c r="F130" s="13">
        <v>100</v>
      </c>
    </row>
    <row r="131" spans="1:6" ht="32.25" customHeight="1">
      <c r="A131" s="29"/>
      <c r="B131" s="7" t="s">
        <v>24</v>
      </c>
      <c r="C131" s="48">
        <v>150</v>
      </c>
      <c r="D131" s="48"/>
      <c r="E131" s="48">
        <v>150</v>
      </c>
      <c r="F131" s="13">
        <v>150</v>
      </c>
    </row>
    <row r="132" spans="1:6" ht="18.75" customHeight="1" hidden="1">
      <c r="A132" s="29"/>
      <c r="B132" s="82" t="s">
        <v>94</v>
      </c>
      <c r="C132" s="48"/>
      <c r="D132" s="48"/>
      <c r="E132" s="48"/>
      <c r="F132" s="83">
        <v>1.1528</v>
      </c>
    </row>
    <row r="133" spans="1:6" ht="63.75" customHeight="1">
      <c r="A133" s="108"/>
      <c r="B133" s="64" t="s">
        <v>132</v>
      </c>
      <c r="C133" s="48">
        <v>299</v>
      </c>
      <c r="D133" s="48"/>
      <c r="E133" s="48">
        <v>299</v>
      </c>
      <c r="F133" s="62">
        <v>299</v>
      </c>
    </row>
    <row r="134" spans="1:6" ht="31.5" customHeight="1" hidden="1">
      <c r="A134" s="29"/>
      <c r="B134" s="64" t="s">
        <v>108</v>
      </c>
      <c r="C134" s="48"/>
      <c r="D134" s="48"/>
      <c r="E134" s="48"/>
      <c r="F134" s="62"/>
    </row>
    <row r="135" spans="1:6" ht="21" customHeight="1" hidden="1">
      <c r="A135" s="29"/>
      <c r="B135" s="82" t="s">
        <v>94</v>
      </c>
      <c r="C135" s="48"/>
      <c r="D135" s="48"/>
      <c r="E135" s="48"/>
      <c r="F135" s="83">
        <v>2.2156</v>
      </c>
    </row>
    <row r="136" spans="1:6" ht="30.75" customHeight="1">
      <c r="A136" s="29"/>
      <c r="B136" s="20" t="s">
        <v>46</v>
      </c>
      <c r="C136" s="48">
        <f>F136</f>
        <v>150</v>
      </c>
      <c r="D136" s="48"/>
      <c r="E136" s="48">
        <f>F136</f>
        <v>150</v>
      </c>
      <c r="F136" s="13">
        <v>150</v>
      </c>
    </row>
    <row r="137" spans="1:6" ht="18" customHeight="1" hidden="1">
      <c r="A137" s="29"/>
      <c r="B137" s="82" t="s">
        <v>94</v>
      </c>
      <c r="C137" s="48"/>
      <c r="D137" s="48"/>
      <c r="E137" s="48"/>
      <c r="F137" s="83">
        <f>19.585+0.415</f>
        <v>20</v>
      </c>
    </row>
    <row r="138" spans="1:6" ht="18.75" customHeight="1" hidden="1">
      <c r="A138" s="29"/>
      <c r="B138" s="20" t="s">
        <v>111</v>
      </c>
      <c r="C138" s="48"/>
      <c r="D138" s="48"/>
      <c r="E138" s="48"/>
      <c r="F138" s="13"/>
    </row>
    <row r="139" spans="1:6" ht="21" customHeight="1" hidden="1">
      <c r="A139" s="29"/>
      <c r="B139" s="82" t="s">
        <v>94</v>
      </c>
      <c r="C139" s="48"/>
      <c r="D139" s="48"/>
      <c r="E139" s="48"/>
      <c r="F139" s="83">
        <f>10.475+0.75</f>
        <v>11.225</v>
      </c>
    </row>
    <row r="140" spans="1:8" ht="31.5" customHeight="1">
      <c r="A140" s="29"/>
      <c r="B140" s="20" t="s">
        <v>53</v>
      </c>
      <c r="C140" s="48">
        <f>F140</f>
        <v>150</v>
      </c>
      <c r="D140" s="48"/>
      <c r="E140" s="48">
        <f>F140</f>
        <v>150</v>
      </c>
      <c r="F140" s="13">
        <v>150</v>
      </c>
      <c r="H140" s="26"/>
    </row>
    <row r="141" spans="1:8" ht="19.5" customHeight="1" hidden="1">
      <c r="A141" s="29"/>
      <c r="B141" s="82" t="s">
        <v>94</v>
      </c>
      <c r="C141" s="48"/>
      <c r="D141" s="48"/>
      <c r="E141" s="48"/>
      <c r="F141" s="83">
        <f>46.1116+6.4916</f>
        <v>52.6032</v>
      </c>
      <c r="H141" s="26"/>
    </row>
    <row r="142" spans="1:6" ht="60.75" customHeight="1">
      <c r="A142" s="29"/>
      <c r="B142" s="3" t="s">
        <v>91</v>
      </c>
      <c r="C142" s="48">
        <f>F142</f>
        <v>100</v>
      </c>
      <c r="D142" s="48"/>
      <c r="E142" s="48">
        <f>F142</f>
        <v>100</v>
      </c>
      <c r="F142" s="13">
        <v>100</v>
      </c>
    </row>
    <row r="143" spans="1:6" ht="33" customHeight="1" hidden="1">
      <c r="A143" s="109"/>
      <c r="B143" s="3" t="s">
        <v>112</v>
      </c>
      <c r="C143" s="48"/>
      <c r="D143" s="48"/>
      <c r="E143" s="48"/>
      <c r="F143" s="13"/>
    </row>
    <row r="144" spans="1:6" ht="15" customHeight="1" hidden="1">
      <c r="A144" s="29"/>
      <c r="B144" s="82" t="s">
        <v>94</v>
      </c>
      <c r="C144" s="48"/>
      <c r="D144" s="48"/>
      <c r="E144" s="48"/>
      <c r="F144" s="83">
        <v>0.66</v>
      </c>
    </row>
    <row r="145" spans="1:6" ht="21" customHeight="1" hidden="1">
      <c r="A145" s="29"/>
      <c r="B145" s="3" t="s">
        <v>107</v>
      </c>
      <c r="C145" s="48"/>
      <c r="D145" s="48"/>
      <c r="E145" s="48"/>
      <c r="F145" s="13"/>
    </row>
    <row r="146" spans="1:6" ht="16.5" customHeight="1" hidden="1">
      <c r="A146" s="29"/>
      <c r="B146" s="82" t="s">
        <v>94</v>
      </c>
      <c r="C146" s="48"/>
      <c r="D146" s="48"/>
      <c r="E146" s="48"/>
      <c r="F146" s="83">
        <v>17.3744</v>
      </c>
    </row>
    <row r="147" spans="1:6" ht="15.75" customHeight="1">
      <c r="A147" s="29"/>
      <c r="B147" s="18" t="s">
        <v>39</v>
      </c>
      <c r="C147" s="37">
        <f>C148+C151+C172</f>
        <v>1956</v>
      </c>
      <c r="D147" s="37">
        <f>D148+D151+D172</f>
        <v>0</v>
      </c>
      <c r="E147" s="37">
        <f>E148+E151+E172</f>
        <v>1956</v>
      </c>
      <c r="F147" s="39">
        <f>F148+F151+F172</f>
        <v>1956</v>
      </c>
    </row>
    <row r="148" spans="1:13" s="34" customFormat="1" ht="15.75" customHeight="1" hidden="1">
      <c r="A148" s="105"/>
      <c r="B148" s="2"/>
      <c r="C148" s="49">
        <f>SUM(C149:C150)</f>
        <v>0</v>
      </c>
      <c r="D148" s="49">
        <f>SUM(D149:D150)</f>
        <v>0</v>
      </c>
      <c r="E148" s="49">
        <f>SUM(E149:E150)</f>
        <v>0</v>
      </c>
      <c r="F148" s="50">
        <f>SUM(F149:F150)</f>
        <v>0</v>
      </c>
      <c r="H148" s="46"/>
      <c r="I148" s="46"/>
      <c r="J148" s="46"/>
      <c r="K148" s="46"/>
      <c r="L148" s="46"/>
      <c r="M148" s="46"/>
    </row>
    <row r="149" spans="1:13" ht="29.25" customHeight="1" hidden="1">
      <c r="A149" s="29"/>
      <c r="B149" s="19"/>
      <c r="C149" s="48"/>
      <c r="D149" s="48"/>
      <c r="E149" s="48"/>
      <c r="F149" s="13"/>
      <c r="H149" s="45"/>
      <c r="I149" s="47"/>
      <c r="J149" s="47"/>
      <c r="K149" s="47"/>
      <c r="L149" s="47"/>
      <c r="M149" s="47"/>
    </row>
    <row r="150" spans="1:13" ht="15.75" hidden="1">
      <c r="A150" s="29"/>
      <c r="B150" s="19"/>
      <c r="C150" s="48"/>
      <c r="D150" s="48"/>
      <c r="E150" s="48"/>
      <c r="F150" s="13"/>
      <c r="H150" s="45"/>
      <c r="I150" s="47"/>
      <c r="J150" s="47"/>
      <c r="K150" s="47"/>
      <c r="L150" s="47"/>
      <c r="M150" s="47"/>
    </row>
    <row r="151" spans="1:13" s="34" customFormat="1" ht="16.5" customHeight="1">
      <c r="A151" s="105"/>
      <c r="B151" s="2" t="s">
        <v>34</v>
      </c>
      <c r="C151" s="49">
        <f>C152+C154+C155+C156+C157+C158+C159+C160+C162+C161</f>
        <v>1657</v>
      </c>
      <c r="D151" s="49">
        <f>D152+D154+D155+D156+D157+D158+D159+D160+D162</f>
        <v>0</v>
      </c>
      <c r="E151" s="49">
        <f>E152+E154+E155+E156+E157+E158+E159+E160+E162+E161</f>
        <v>1657</v>
      </c>
      <c r="F151" s="125">
        <f>F152+F154+F155+F156+F157+F158+F159+F160+F162+F161</f>
        <v>1657</v>
      </c>
      <c r="H151" s="46"/>
      <c r="I151" s="46"/>
      <c r="J151" s="46"/>
      <c r="K151" s="46"/>
      <c r="L151" s="46"/>
      <c r="M151" s="46"/>
    </row>
    <row r="152" spans="1:13" ht="18" customHeight="1" hidden="1">
      <c r="A152" s="29"/>
      <c r="B152" s="19"/>
      <c r="C152" s="48"/>
      <c r="D152" s="48"/>
      <c r="E152" s="48"/>
      <c r="F152" s="36"/>
      <c r="H152" s="45"/>
      <c r="I152" s="47"/>
      <c r="J152" s="47"/>
      <c r="K152" s="47"/>
      <c r="L152" s="47"/>
      <c r="M152" s="47"/>
    </row>
    <row r="153" spans="1:13" ht="18" customHeight="1" hidden="1">
      <c r="A153" s="29"/>
      <c r="B153" s="82" t="s">
        <v>94</v>
      </c>
      <c r="C153" s="48"/>
      <c r="D153" s="48"/>
      <c r="E153" s="48"/>
      <c r="F153" s="83">
        <v>5.60839</v>
      </c>
      <c r="H153" s="45"/>
      <c r="I153" s="47"/>
      <c r="J153" s="47"/>
      <c r="K153" s="47"/>
      <c r="L153" s="47"/>
      <c r="M153" s="47"/>
    </row>
    <row r="154" spans="1:13" ht="24.75" customHeight="1">
      <c r="A154" s="29"/>
      <c r="B154" s="19" t="s">
        <v>13</v>
      </c>
      <c r="C154" s="48">
        <f>F154</f>
        <v>299</v>
      </c>
      <c r="D154" s="48"/>
      <c r="E154" s="48">
        <f>F154</f>
        <v>299</v>
      </c>
      <c r="F154" s="36">
        <v>299</v>
      </c>
      <c r="H154" s="45"/>
      <c r="I154" s="47"/>
      <c r="J154" s="47"/>
      <c r="K154" s="47"/>
      <c r="L154" s="47"/>
      <c r="M154" s="47"/>
    </row>
    <row r="155" spans="1:13" ht="33.75" customHeight="1">
      <c r="A155" s="29"/>
      <c r="B155" s="19" t="s">
        <v>12</v>
      </c>
      <c r="C155" s="48">
        <v>100</v>
      </c>
      <c r="D155" s="48"/>
      <c r="E155" s="48">
        <v>100</v>
      </c>
      <c r="F155" s="36">
        <v>100</v>
      </c>
      <c r="H155" s="45"/>
      <c r="I155" s="47"/>
      <c r="J155" s="47"/>
      <c r="K155" s="47"/>
      <c r="L155" s="47"/>
      <c r="M155" s="47"/>
    </row>
    <row r="156" spans="1:13" ht="51.75" customHeight="1">
      <c r="A156" s="29"/>
      <c r="B156" s="19" t="s">
        <v>8</v>
      </c>
      <c r="C156" s="48">
        <v>70</v>
      </c>
      <c r="D156" s="48"/>
      <c r="E156" s="48">
        <v>70</v>
      </c>
      <c r="F156" s="36">
        <v>70</v>
      </c>
      <c r="H156" s="45"/>
      <c r="I156" s="47"/>
      <c r="J156" s="47"/>
      <c r="K156" s="47"/>
      <c r="L156" s="47"/>
      <c r="M156" s="47"/>
    </row>
    <row r="157" spans="1:13" ht="39.75" customHeight="1">
      <c r="A157" s="106"/>
      <c r="B157" s="19" t="s">
        <v>11</v>
      </c>
      <c r="C157" s="48">
        <f>F157</f>
        <v>50</v>
      </c>
      <c r="D157" s="48"/>
      <c r="E157" s="48">
        <f>F157</f>
        <v>50</v>
      </c>
      <c r="F157" s="36">
        <v>50</v>
      </c>
      <c r="H157" s="45"/>
      <c r="I157" s="47"/>
      <c r="J157" s="47"/>
      <c r="K157" s="47"/>
      <c r="L157" s="47"/>
      <c r="M157" s="47"/>
    </row>
    <row r="158" spans="1:13" ht="31.5" customHeight="1">
      <c r="A158" s="29"/>
      <c r="B158" s="21" t="s">
        <v>54</v>
      </c>
      <c r="C158" s="48">
        <f>F158</f>
        <v>150</v>
      </c>
      <c r="D158" s="48"/>
      <c r="E158" s="48">
        <f>F158</f>
        <v>150</v>
      </c>
      <c r="F158" s="36">
        <v>150</v>
      </c>
      <c r="H158" s="45"/>
      <c r="I158" s="47"/>
      <c r="J158" s="47"/>
      <c r="K158" s="47"/>
      <c r="L158" s="47"/>
      <c r="M158" s="47"/>
    </row>
    <row r="159" spans="1:13" ht="43.5" customHeight="1">
      <c r="A159" s="29"/>
      <c r="B159" s="19" t="s">
        <v>14</v>
      </c>
      <c r="C159" s="48">
        <f>F159</f>
        <v>299</v>
      </c>
      <c r="D159" s="48"/>
      <c r="E159" s="48">
        <f>F159</f>
        <v>299</v>
      </c>
      <c r="F159" s="36">
        <v>299</v>
      </c>
      <c r="H159" s="45"/>
      <c r="I159" s="47"/>
      <c r="J159" s="47"/>
      <c r="K159" s="47"/>
      <c r="L159" s="47"/>
      <c r="M159" s="47"/>
    </row>
    <row r="160" spans="1:13" ht="47.25" customHeight="1">
      <c r="A160" s="29"/>
      <c r="B160" s="19" t="s">
        <v>84</v>
      </c>
      <c r="C160" s="48">
        <v>120</v>
      </c>
      <c r="D160" s="48"/>
      <c r="E160" s="48">
        <v>120</v>
      </c>
      <c r="F160" s="36">
        <v>120</v>
      </c>
      <c r="H160" s="45"/>
      <c r="I160" s="47"/>
      <c r="J160" s="47"/>
      <c r="K160" s="47"/>
      <c r="L160" s="47"/>
      <c r="M160" s="47"/>
    </row>
    <row r="161" spans="1:13" ht="44.25" customHeight="1">
      <c r="A161" s="29"/>
      <c r="B161" s="19" t="s">
        <v>138</v>
      </c>
      <c r="C161" s="48">
        <v>270</v>
      </c>
      <c r="D161" s="48"/>
      <c r="E161" s="48">
        <v>270</v>
      </c>
      <c r="F161" s="36">
        <v>270</v>
      </c>
      <c r="H161" s="45"/>
      <c r="I161" s="47"/>
      <c r="J161" s="47"/>
      <c r="K161" s="47"/>
      <c r="L161" s="47"/>
      <c r="M161" s="47"/>
    </row>
    <row r="162" spans="1:13" ht="31.5" customHeight="1">
      <c r="A162" s="29"/>
      <c r="B162" s="19" t="s">
        <v>66</v>
      </c>
      <c r="C162" s="48">
        <v>299</v>
      </c>
      <c r="D162" s="48"/>
      <c r="E162" s="48">
        <v>299</v>
      </c>
      <c r="F162" s="36">
        <v>299</v>
      </c>
      <c r="H162" s="45"/>
      <c r="I162" s="47"/>
      <c r="J162" s="47"/>
      <c r="K162" s="47"/>
      <c r="L162" s="47"/>
      <c r="M162" s="47"/>
    </row>
    <row r="163" spans="1:13" ht="18.75" customHeight="1" hidden="1">
      <c r="A163" s="29"/>
      <c r="B163" s="82" t="s">
        <v>94</v>
      </c>
      <c r="C163" s="48"/>
      <c r="D163" s="48"/>
      <c r="E163" s="48"/>
      <c r="F163" s="83">
        <f>51.3822+1.867</f>
        <v>53.249199999999995</v>
      </c>
      <c r="H163" s="45"/>
      <c r="I163" s="47"/>
      <c r="J163" s="47"/>
      <c r="K163" s="47"/>
      <c r="L163" s="47"/>
      <c r="M163" s="47"/>
    </row>
    <row r="164" spans="1:13" ht="31.5" customHeight="1" hidden="1">
      <c r="A164" s="29"/>
      <c r="B164" s="21" t="s">
        <v>115</v>
      </c>
      <c r="C164" s="48"/>
      <c r="D164" s="48"/>
      <c r="E164" s="48"/>
      <c r="F164" s="36"/>
      <c r="H164" s="45"/>
      <c r="I164" s="47"/>
      <c r="J164" s="47"/>
      <c r="K164" s="47"/>
      <c r="L164" s="47"/>
      <c r="M164" s="47"/>
    </row>
    <row r="165" spans="1:13" ht="16.5" customHeight="1" hidden="1">
      <c r="A165" s="29"/>
      <c r="B165" s="82" t="s">
        <v>94</v>
      </c>
      <c r="C165" s="48"/>
      <c r="D165" s="48"/>
      <c r="E165" s="48"/>
      <c r="F165" s="83">
        <f>128.4132+2.954</f>
        <v>131.3672</v>
      </c>
      <c r="H165" s="45"/>
      <c r="I165" s="47"/>
      <c r="J165" s="47"/>
      <c r="K165" s="47"/>
      <c r="L165" s="47"/>
      <c r="M165" s="47"/>
    </row>
    <row r="166" spans="1:13" ht="37.5" customHeight="1" hidden="1">
      <c r="A166" s="29"/>
      <c r="B166" s="64" t="s">
        <v>116</v>
      </c>
      <c r="C166" s="48"/>
      <c r="D166" s="48"/>
      <c r="E166" s="48"/>
      <c r="F166" s="83"/>
      <c r="H166" s="45"/>
      <c r="I166" s="47"/>
      <c r="J166" s="47"/>
      <c r="K166" s="47"/>
      <c r="L166" s="47"/>
      <c r="M166" s="47"/>
    </row>
    <row r="167" spans="1:13" ht="16.5" customHeight="1" hidden="1">
      <c r="A167" s="29"/>
      <c r="B167" s="82" t="s">
        <v>94</v>
      </c>
      <c r="C167" s="48"/>
      <c r="D167" s="48"/>
      <c r="E167" s="48"/>
      <c r="F167" s="83">
        <v>49.5</v>
      </c>
      <c r="H167" s="45"/>
      <c r="I167" s="47"/>
      <c r="J167" s="47"/>
      <c r="K167" s="47"/>
      <c r="L167" s="47"/>
      <c r="M167" s="47"/>
    </row>
    <row r="168" spans="1:13" ht="38.25" customHeight="1" hidden="1">
      <c r="A168" s="29"/>
      <c r="B168" s="64" t="s">
        <v>117</v>
      </c>
      <c r="C168" s="48"/>
      <c r="D168" s="48"/>
      <c r="E168" s="48"/>
      <c r="F168" s="83"/>
      <c r="H168" s="45"/>
      <c r="I168" s="47"/>
      <c r="J168" s="47"/>
      <c r="K168" s="47"/>
      <c r="L168" s="47"/>
      <c r="M168" s="47"/>
    </row>
    <row r="169" spans="1:13" ht="16.5" customHeight="1" hidden="1">
      <c r="A169" s="29"/>
      <c r="B169" s="82" t="s">
        <v>94</v>
      </c>
      <c r="C169" s="48"/>
      <c r="D169" s="48"/>
      <c r="E169" s="48"/>
      <c r="F169" s="83">
        <f>5.8356+0.568</f>
        <v>6.4036</v>
      </c>
      <c r="H169" s="45"/>
      <c r="I169" s="47"/>
      <c r="J169" s="47"/>
      <c r="K169" s="47"/>
      <c r="L169" s="47"/>
      <c r="M169" s="47"/>
    </row>
    <row r="170" spans="1:13" ht="51" customHeight="1" hidden="1">
      <c r="A170" s="29"/>
      <c r="B170" s="21" t="s">
        <v>114</v>
      </c>
      <c r="C170" s="48"/>
      <c r="D170" s="48"/>
      <c r="E170" s="48"/>
      <c r="F170" s="36"/>
      <c r="H170" s="45"/>
      <c r="I170" s="47"/>
      <c r="J170" s="47"/>
      <c r="K170" s="47"/>
      <c r="L170" s="47"/>
      <c r="M170" s="47"/>
    </row>
    <row r="171" spans="1:13" ht="19.5" customHeight="1" hidden="1">
      <c r="A171" s="29"/>
      <c r="B171" s="82" t="s">
        <v>94</v>
      </c>
      <c r="C171" s="48"/>
      <c r="D171" s="48"/>
      <c r="E171" s="48"/>
      <c r="F171" s="83">
        <f>8.6736+0.26</f>
        <v>8.9336</v>
      </c>
      <c r="H171" s="45"/>
      <c r="I171" s="47"/>
      <c r="J171" s="47"/>
      <c r="K171" s="47"/>
      <c r="L171" s="47"/>
      <c r="M171" s="47"/>
    </row>
    <row r="172" spans="1:13" ht="21" customHeight="1">
      <c r="A172" s="51"/>
      <c r="B172" s="2" t="s">
        <v>43</v>
      </c>
      <c r="C172" s="80">
        <f>C173</f>
        <v>299</v>
      </c>
      <c r="D172" s="80">
        <f>D173</f>
        <v>0</v>
      </c>
      <c r="E172" s="80">
        <f>E173</f>
        <v>299</v>
      </c>
      <c r="F172" s="81">
        <f>F173</f>
        <v>299</v>
      </c>
      <c r="H172" s="45"/>
      <c r="I172" s="47"/>
      <c r="J172" s="47"/>
      <c r="K172" s="47"/>
      <c r="L172" s="47"/>
      <c r="M172" s="47"/>
    </row>
    <row r="173" spans="1:13" ht="34.5" customHeight="1">
      <c r="A173" s="51"/>
      <c r="B173" s="19" t="s">
        <v>81</v>
      </c>
      <c r="C173" s="48">
        <v>299</v>
      </c>
      <c r="D173" s="48"/>
      <c r="E173" s="48">
        <v>299</v>
      </c>
      <c r="F173" s="36">
        <v>299</v>
      </c>
      <c r="H173" s="45"/>
      <c r="I173" s="47"/>
      <c r="J173" s="47"/>
      <c r="K173" s="47"/>
      <c r="L173" s="47"/>
      <c r="M173" s="47"/>
    </row>
    <row r="174" spans="1:13" ht="15.75" customHeight="1">
      <c r="A174" s="51"/>
      <c r="B174" s="25" t="s">
        <v>40</v>
      </c>
      <c r="C174" s="37">
        <f>C175</f>
        <v>649</v>
      </c>
      <c r="D174" s="37">
        <f>D175</f>
        <v>0</v>
      </c>
      <c r="E174" s="37">
        <f>E175</f>
        <v>649</v>
      </c>
      <c r="F174" s="39">
        <f>F175</f>
        <v>649</v>
      </c>
      <c r="H174" s="47"/>
      <c r="I174" s="47"/>
      <c r="J174" s="47"/>
      <c r="K174" s="47"/>
      <c r="L174" s="47"/>
      <c r="M174" s="47"/>
    </row>
    <row r="175" spans="1:13" s="34" customFormat="1" ht="16.5" customHeight="1">
      <c r="A175" s="107"/>
      <c r="B175" s="261" t="s">
        <v>34</v>
      </c>
      <c r="C175" s="260">
        <f>SUM(C176:C180)</f>
        <v>649</v>
      </c>
      <c r="D175" s="49">
        <f>SUM(D176:D180)</f>
        <v>0</v>
      </c>
      <c r="E175" s="49">
        <f>SUM(E176:E180)</f>
        <v>649</v>
      </c>
      <c r="F175" s="50">
        <f>SUM(F176:F180)</f>
        <v>649</v>
      </c>
      <c r="H175" s="46"/>
      <c r="I175" s="46"/>
      <c r="J175" s="46"/>
      <c r="K175" s="46"/>
      <c r="L175" s="46"/>
      <c r="M175" s="46"/>
    </row>
    <row r="176" spans="1:13" ht="28.5" customHeight="1">
      <c r="A176" s="51"/>
      <c r="B176" s="35" t="s">
        <v>17</v>
      </c>
      <c r="C176" s="48">
        <f>F176</f>
        <v>50</v>
      </c>
      <c r="D176" s="48"/>
      <c r="E176" s="48">
        <f>F176</f>
        <v>50</v>
      </c>
      <c r="F176" s="36">
        <v>50</v>
      </c>
      <c r="H176" s="47"/>
      <c r="I176" s="47"/>
      <c r="J176" s="47"/>
      <c r="K176" s="47"/>
      <c r="L176" s="47"/>
      <c r="M176" s="47"/>
    </row>
    <row r="177" spans="1:13" ht="31.5" customHeight="1">
      <c r="A177" s="51"/>
      <c r="B177" s="19" t="s">
        <v>79</v>
      </c>
      <c r="C177" s="56">
        <v>50</v>
      </c>
      <c r="D177" s="56"/>
      <c r="E177" s="56">
        <v>50</v>
      </c>
      <c r="F177" s="57">
        <v>50</v>
      </c>
      <c r="H177" s="47"/>
      <c r="I177" s="47"/>
      <c r="J177" s="47"/>
      <c r="K177" s="47"/>
      <c r="L177" s="47"/>
      <c r="M177" s="47"/>
    </row>
    <row r="178" spans="1:13" ht="32.25" customHeight="1">
      <c r="A178" s="51"/>
      <c r="B178" s="19" t="s">
        <v>76</v>
      </c>
      <c r="C178" s="48">
        <v>100</v>
      </c>
      <c r="D178" s="48"/>
      <c r="E178" s="48">
        <v>100</v>
      </c>
      <c r="F178" s="36">
        <v>100</v>
      </c>
      <c r="H178" s="47"/>
      <c r="I178" s="47"/>
      <c r="J178" s="47"/>
      <c r="K178" s="47"/>
      <c r="L178" s="47"/>
      <c r="M178" s="47"/>
    </row>
    <row r="179" spans="1:6" ht="30" customHeight="1">
      <c r="A179" s="51"/>
      <c r="B179" s="21" t="s">
        <v>137</v>
      </c>
      <c r="C179" s="56">
        <v>150</v>
      </c>
      <c r="D179" s="56"/>
      <c r="E179" s="56">
        <v>150</v>
      </c>
      <c r="F179" s="77">
        <v>150</v>
      </c>
    </row>
    <row r="180" spans="1:6" ht="30.75" customHeight="1">
      <c r="A180" s="51"/>
      <c r="B180" s="19" t="s">
        <v>48</v>
      </c>
      <c r="C180" s="48">
        <f>F180</f>
        <v>299</v>
      </c>
      <c r="D180" s="48"/>
      <c r="E180" s="48">
        <f>F180</f>
        <v>299</v>
      </c>
      <c r="F180" s="36">
        <v>299</v>
      </c>
    </row>
    <row r="181" spans="1:6" ht="15" customHeight="1">
      <c r="A181" s="51"/>
      <c r="B181" s="25" t="s">
        <v>41</v>
      </c>
      <c r="C181" s="37">
        <f>C182</f>
        <v>619</v>
      </c>
      <c r="D181" s="37">
        <f>D182</f>
        <v>0</v>
      </c>
      <c r="E181" s="37">
        <f>E182</f>
        <v>619</v>
      </c>
      <c r="F181" s="39">
        <f>F182</f>
        <v>619</v>
      </c>
    </row>
    <row r="182" spans="1:6" s="34" customFormat="1" ht="15.75" customHeight="1">
      <c r="A182" s="107"/>
      <c r="B182" s="2" t="s">
        <v>34</v>
      </c>
      <c r="C182" s="49">
        <f>C185+C183+C184</f>
        <v>619</v>
      </c>
      <c r="D182" s="49">
        <f>D185+D183+D184</f>
        <v>0</v>
      </c>
      <c r="E182" s="49">
        <f>E185+E183+E184</f>
        <v>619</v>
      </c>
      <c r="F182" s="125">
        <f>F185+F183+F184</f>
        <v>619</v>
      </c>
    </row>
    <row r="183" spans="1:6" s="34" customFormat="1" ht="46.5" customHeight="1">
      <c r="A183" s="107"/>
      <c r="B183" s="64" t="s">
        <v>89</v>
      </c>
      <c r="C183" s="48">
        <v>220</v>
      </c>
      <c r="D183" s="38"/>
      <c r="E183" s="48">
        <v>220</v>
      </c>
      <c r="F183" s="62">
        <v>220</v>
      </c>
    </row>
    <row r="184" spans="1:6" s="34" customFormat="1" ht="24" customHeight="1">
      <c r="A184" s="119"/>
      <c r="B184" s="111" t="s">
        <v>142</v>
      </c>
      <c r="C184" s="112">
        <f>F184</f>
        <v>299</v>
      </c>
      <c r="D184" s="112"/>
      <c r="E184" s="112">
        <f>F184</f>
        <v>299</v>
      </c>
      <c r="F184" s="113">
        <v>299</v>
      </c>
    </row>
    <row r="185" spans="1:6" ht="15.75" customHeight="1">
      <c r="A185" s="51"/>
      <c r="B185" s="21" t="s">
        <v>64</v>
      </c>
      <c r="C185" s="48">
        <f>F185</f>
        <v>100</v>
      </c>
      <c r="D185" s="48"/>
      <c r="E185" s="48">
        <f>F185</f>
        <v>100</v>
      </c>
      <c r="F185" s="13">
        <v>100</v>
      </c>
    </row>
    <row r="186" spans="1:6" ht="15.75" customHeight="1">
      <c r="A186" s="51"/>
      <c r="B186" s="25" t="s">
        <v>42</v>
      </c>
      <c r="C186" s="37">
        <f>C187</f>
        <v>625</v>
      </c>
      <c r="D186" s="37">
        <f>D187</f>
        <v>0</v>
      </c>
      <c r="E186" s="37">
        <f>E187</f>
        <v>625</v>
      </c>
      <c r="F186" s="39">
        <f>F187</f>
        <v>625</v>
      </c>
    </row>
    <row r="187" spans="1:6" s="34" customFormat="1" ht="15.75" customHeight="1">
      <c r="A187" s="107"/>
      <c r="B187" s="2" t="s">
        <v>34</v>
      </c>
      <c r="C187" s="49">
        <f>SUM(C188:C192)</f>
        <v>625</v>
      </c>
      <c r="D187" s="49">
        <f>SUM(D188:D192)</f>
        <v>0</v>
      </c>
      <c r="E187" s="49">
        <f>SUM(E188:E192)</f>
        <v>625</v>
      </c>
      <c r="F187" s="50">
        <f>SUM(F188:F192)</f>
        <v>625</v>
      </c>
    </row>
    <row r="188" spans="1:6" ht="16.5" customHeight="1">
      <c r="A188" s="51"/>
      <c r="B188" s="19" t="s">
        <v>73</v>
      </c>
      <c r="C188" s="48">
        <f>F188</f>
        <v>200</v>
      </c>
      <c r="D188" s="48"/>
      <c r="E188" s="48">
        <f>F188</f>
        <v>200</v>
      </c>
      <c r="F188" s="13">
        <v>200</v>
      </c>
    </row>
    <row r="189" spans="1:7" ht="30.75" customHeight="1">
      <c r="A189" s="52"/>
      <c r="B189" s="19" t="s">
        <v>71</v>
      </c>
      <c r="C189" s="48">
        <f>F189</f>
        <v>250</v>
      </c>
      <c r="D189" s="48"/>
      <c r="E189" s="48">
        <f>F189</f>
        <v>250</v>
      </c>
      <c r="F189" s="13">
        <v>250</v>
      </c>
      <c r="G189" s="53"/>
    </row>
    <row r="190" spans="1:7" ht="30.75" customHeight="1">
      <c r="A190" s="52"/>
      <c r="B190" s="7" t="s">
        <v>86</v>
      </c>
      <c r="C190" s="48">
        <f>F190</f>
        <v>25</v>
      </c>
      <c r="D190" s="48"/>
      <c r="E190" s="48">
        <f>F190</f>
        <v>25</v>
      </c>
      <c r="F190" s="13">
        <v>25</v>
      </c>
      <c r="G190" s="53"/>
    </row>
    <row r="191" spans="1:7" ht="30.75" customHeight="1">
      <c r="A191" s="52"/>
      <c r="B191" s="7" t="s">
        <v>92</v>
      </c>
      <c r="C191" s="48">
        <v>100</v>
      </c>
      <c r="D191" s="48"/>
      <c r="E191" s="48">
        <v>100</v>
      </c>
      <c r="F191" s="13">
        <v>100</v>
      </c>
      <c r="G191" s="53"/>
    </row>
    <row r="192" spans="1:7" ht="18" customHeight="1" thickBot="1">
      <c r="A192" s="87"/>
      <c r="B192" s="117" t="s">
        <v>47</v>
      </c>
      <c r="C192" s="61">
        <f>F192</f>
        <v>50</v>
      </c>
      <c r="D192" s="61"/>
      <c r="E192" s="61">
        <f>F192</f>
        <v>50</v>
      </c>
      <c r="F192" s="118">
        <v>50</v>
      </c>
      <c r="G192" s="53"/>
    </row>
    <row r="193" spans="1:7" ht="18" customHeight="1" hidden="1">
      <c r="A193" s="114"/>
      <c r="B193" s="115" t="s">
        <v>94</v>
      </c>
      <c r="C193" s="112"/>
      <c r="D193" s="112"/>
      <c r="E193" s="112"/>
      <c r="F193" s="116">
        <f>176.1+6.6236</f>
        <v>182.7236</v>
      </c>
      <c r="G193" s="53"/>
    </row>
    <row r="194" spans="1:7" ht="18" customHeight="1" hidden="1">
      <c r="A194" s="52"/>
      <c r="B194" s="19" t="s">
        <v>118</v>
      </c>
      <c r="C194" s="48"/>
      <c r="D194" s="48"/>
      <c r="E194" s="48"/>
      <c r="F194" s="13"/>
      <c r="G194" s="53"/>
    </row>
    <row r="195" spans="1:7" ht="18" customHeight="1" hidden="1">
      <c r="A195" s="52"/>
      <c r="B195" s="82" t="s">
        <v>94</v>
      </c>
      <c r="C195" s="48"/>
      <c r="D195" s="48"/>
      <c r="E195" s="48"/>
      <c r="F195" s="83">
        <f>84.6192+2.053+2.492</f>
        <v>89.16420000000001</v>
      </c>
      <c r="G195" s="53"/>
    </row>
    <row r="196" spans="1:7" ht="18" customHeight="1" hidden="1">
      <c r="A196" s="52"/>
      <c r="B196" s="64" t="s">
        <v>119</v>
      </c>
      <c r="C196" s="48"/>
      <c r="D196" s="48"/>
      <c r="E196" s="48"/>
      <c r="F196" s="83"/>
      <c r="G196" s="53"/>
    </row>
    <row r="197" spans="1:7" ht="18" customHeight="1" hidden="1">
      <c r="A197" s="52"/>
      <c r="B197" s="82" t="s">
        <v>94</v>
      </c>
      <c r="C197" s="48"/>
      <c r="D197" s="48"/>
      <c r="E197" s="48"/>
      <c r="F197" s="83">
        <f>5.6298</f>
        <v>5.6298</v>
      </c>
      <c r="G197" s="53"/>
    </row>
    <row r="198" spans="1:7" ht="18" customHeight="1" hidden="1">
      <c r="A198" s="52"/>
      <c r="B198" s="64" t="s">
        <v>120</v>
      </c>
      <c r="C198" s="48"/>
      <c r="D198" s="48"/>
      <c r="E198" s="48"/>
      <c r="F198" s="83"/>
      <c r="G198" s="53"/>
    </row>
    <row r="199" spans="1:7" ht="18" customHeight="1" hidden="1" thickBot="1">
      <c r="A199" s="87"/>
      <c r="B199" s="88" t="s">
        <v>94</v>
      </c>
      <c r="C199" s="61"/>
      <c r="D199" s="61"/>
      <c r="E199" s="61"/>
      <c r="F199" s="99">
        <f>68.4132+2.229</f>
        <v>70.6422</v>
      </c>
      <c r="G199" s="53"/>
    </row>
    <row r="200" s="30" customFormat="1" ht="28.5" customHeight="1">
      <c r="A200" s="66"/>
    </row>
    <row r="201" spans="1:6" s="46" customFormat="1" ht="41.25" customHeight="1">
      <c r="A201" s="67"/>
      <c r="B201" s="68"/>
      <c r="C201" s="65"/>
      <c r="D201" s="65"/>
      <c r="E201" s="65"/>
      <c r="F201" s="100">
        <f>F17+F19+F41+F43+F45+F47+F57+F59+F61+F66+F68+F70+F72+F74+F80+F82+F87+F89+F94+F100+F102+F107+F109+F112+F114+F119+F122+F124+F126+F129+F132+F135+F137+F139+F141+F144+F146+F153+F163+F165+F167+F169+F171+F193+F195+F197+F199</f>
        <v>1811.2046500000001</v>
      </c>
    </row>
    <row r="202" spans="1:6" s="47" customFormat="1" ht="15.75" hidden="1">
      <c r="A202" s="66"/>
      <c r="B202" s="69"/>
      <c r="C202" s="45"/>
      <c r="D202" s="70"/>
      <c r="E202" s="45"/>
      <c r="F202" s="45"/>
    </row>
    <row r="203" spans="1:6" s="47" customFormat="1" ht="15.75" hidden="1">
      <c r="A203" s="66"/>
      <c r="B203" s="71"/>
      <c r="C203" s="45"/>
      <c r="D203" s="70"/>
      <c r="E203" s="45"/>
      <c r="F203" s="45"/>
    </row>
    <row r="204" spans="1:6" s="47" customFormat="1" ht="15.75">
      <c r="A204" s="66"/>
      <c r="F204" s="75"/>
    </row>
    <row r="205" s="47" customFormat="1" ht="52.5" customHeight="1">
      <c r="A205" s="66"/>
    </row>
    <row r="206" s="47" customFormat="1" ht="40.5" customHeight="1"/>
    <row r="207" spans="2:6" s="47" customFormat="1" ht="28.5" customHeight="1">
      <c r="B207" s="72"/>
      <c r="E207" s="47">
        <f>214+217</f>
        <v>431</v>
      </c>
      <c r="F207" s="73"/>
    </row>
    <row r="208" spans="2:6" s="47" customFormat="1" ht="15.75">
      <c r="B208" s="74"/>
      <c r="C208" s="75"/>
      <c r="E208" s="75"/>
      <c r="F208" s="75"/>
    </row>
    <row r="209" spans="2:6" s="47" customFormat="1" ht="15.75">
      <c r="B209" s="74"/>
      <c r="C209" s="75"/>
      <c r="E209" s="75"/>
      <c r="F209" s="75"/>
    </row>
    <row r="210" spans="2:6" s="47" customFormat="1" ht="15.75">
      <c r="B210" s="74"/>
      <c r="C210" s="75"/>
      <c r="E210" s="75"/>
      <c r="F210" s="75"/>
    </row>
    <row r="211" spans="2:6" s="47" customFormat="1" ht="15.75">
      <c r="B211" s="74"/>
      <c r="C211" s="75"/>
      <c r="E211" s="75"/>
      <c r="F211" s="75"/>
    </row>
    <row r="212" spans="2:6" s="47" customFormat="1" ht="15.75">
      <c r="B212" s="74"/>
      <c r="C212" s="75"/>
      <c r="E212" s="75"/>
      <c r="F212" s="75"/>
    </row>
    <row r="213" spans="2:6" s="47" customFormat="1" ht="15.75">
      <c r="B213" s="74"/>
      <c r="C213" s="75"/>
      <c r="E213" s="75"/>
      <c r="F213" s="75"/>
    </row>
    <row r="214" spans="2:6" s="47" customFormat="1" ht="15.75">
      <c r="B214" s="74"/>
      <c r="C214" s="75"/>
      <c r="E214" s="75"/>
      <c r="F214" s="75"/>
    </row>
    <row r="215" spans="2:6" s="47" customFormat="1" ht="15.75">
      <c r="B215" s="74"/>
      <c r="C215" s="75"/>
      <c r="E215" s="75"/>
      <c r="F215" s="75"/>
    </row>
    <row r="216" spans="2:3" s="47" customFormat="1" ht="15.75">
      <c r="B216" s="74"/>
      <c r="C216" s="75"/>
    </row>
    <row r="217" spans="2:3" s="47" customFormat="1" ht="15.75">
      <c r="B217" s="74"/>
      <c r="C217" s="75"/>
    </row>
    <row r="218" spans="2:3" s="47" customFormat="1" ht="15.75">
      <c r="B218" s="74"/>
      <c r="C218" s="75"/>
    </row>
    <row r="219" spans="2:3" s="47" customFormat="1" ht="15.75">
      <c r="B219" s="74"/>
      <c r="C219" s="75"/>
    </row>
    <row r="220" spans="2:3" s="47" customFormat="1" ht="15.75">
      <c r="B220" s="74"/>
      <c r="C220" s="75"/>
    </row>
    <row r="221" spans="2:3" s="47" customFormat="1" ht="15.75">
      <c r="B221" s="74"/>
      <c r="C221" s="75"/>
    </row>
    <row r="222" spans="2:5" s="47" customFormat="1" ht="15.75">
      <c r="B222" s="74"/>
      <c r="C222" s="75"/>
      <c r="E222" s="75" t="e">
        <f>-#REF!</f>
        <v>#REF!</v>
      </c>
    </row>
    <row r="223" spans="2:3" s="47" customFormat="1" ht="15.75">
      <c r="B223" s="74"/>
      <c r="C223" s="75"/>
    </row>
    <row r="224" spans="2:3" s="47" customFormat="1" ht="15.75">
      <c r="B224" s="74"/>
      <c r="C224" s="75"/>
    </row>
    <row r="225" spans="2:3" s="47" customFormat="1" ht="15.75">
      <c r="B225" s="74"/>
      <c r="C225" s="75"/>
    </row>
    <row r="226" spans="2:3" s="47" customFormat="1" ht="15.75">
      <c r="B226" s="74"/>
      <c r="C226" s="75"/>
    </row>
    <row r="227" spans="2:3" s="47" customFormat="1" ht="15.75">
      <c r="B227" s="74"/>
      <c r="C227" s="75"/>
    </row>
    <row r="228" spans="2:3" s="47" customFormat="1" ht="15.75">
      <c r="B228" s="74"/>
      <c r="C228" s="75"/>
    </row>
    <row r="229" spans="2:3" s="47" customFormat="1" ht="15.75">
      <c r="B229" s="74"/>
      <c r="C229" s="75"/>
    </row>
    <row r="230" spans="2:3" s="47" customFormat="1" ht="15.75">
      <c r="B230" s="74"/>
      <c r="C230" s="75"/>
    </row>
    <row r="231" spans="2:3" s="47" customFormat="1" ht="15.75">
      <c r="B231" s="74"/>
      <c r="C231" s="75"/>
    </row>
    <row r="232" spans="2:3" s="47" customFormat="1" ht="15.75">
      <c r="B232" s="74"/>
      <c r="C232" s="75"/>
    </row>
    <row r="233" spans="2:3" s="47" customFormat="1" ht="15.75">
      <c r="B233" s="74"/>
      <c r="C233" s="75"/>
    </row>
    <row r="234" spans="2:3" s="47" customFormat="1" ht="15.75">
      <c r="B234" s="74"/>
      <c r="C234" s="75"/>
    </row>
    <row r="235" spans="2:3" s="47" customFormat="1" ht="15.75">
      <c r="B235" s="74"/>
      <c r="C235" s="75"/>
    </row>
    <row r="236" spans="2:3" s="47" customFormat="1" ht="15.75">
      <c r="B236" s="74"/>
      <c r="C236" s="75"/>
    </row>
    <row r="237" spans="2:3" s="47" customFormat="1" ht="15.75">
      <c r="B237" s="74"/>
      <c r="C237" s="75"/>
    </row>
    <row r="238" spans="2:3" s="47" customFormat="1" ht="15.75">
      <c r="B238" s="74"/>
      <c r="C238" s="75"/>
    </row>
    <row r="239" spans="2:3" s="47" customFormat="1" ht="15.75">
      <c r="B239" s="74"/>
      <c r="C239" s="75"/>
    </row>
    <row r="240" spans="2:3" s="47" customFormat="1" ht="15.75">
      <c r="B240" s="74"/>
      <c r="C240" s="75"/>
    </row>
    <row r="241" spans="2:3" s="47" customFormat="1" ht="15.75">
      <c r="B241" s="74"/>
      <c r="C241" s="75"/>
    </row>
    <row r="242" spans="2:3" s="47" customFormat="1" ht="15.75">
      <c r="B242" s="74"/>
      <c r="C242" s="75"/>
    </row>
    <row r="243" spans="2:3" s="47" customFormat="1" ht="15.75">
      <c r="B243" s="74"/>
      <c r="C243" s="75"/>
    </row>
    <row r="244" spans="2:3" s="47" customFormat="1" ht="15.75">
      <c r="B244" s="74"/>
      <c r="C244" s="75"/>
    </row>
    <row r="245" spans="2:3" s="47" customFormat="1" ht="15.75">
      <c r="B245" s="74"/>
      <c r="C245" s="75"/>
    </row>
    <row r="246" spans="2:3" s="47" customFormat="1" ht="15.75">
      <c r="B246" s="74"/>
      <c r="C246" s="75"/>
    </row>
    <row r="247" spans="2:3" s="47" customFormat="1" ht="15.75">
      <c r="B247" s="74"/>
      <c r="C247" s="75"/>
    </row>
    <row r="248" spans="2:3" s="47" customFormat="1" ht="15.75">
      <c r="B248" s="74"/>
      <c r="C248" s="75"/>
    </row>
    <row r="249" spans="2:3" s="47" customFormat="1" ht="15.75">
      <c r="B249" s="74"/>
      <c r="C249" s="75"/>
    </row>
    <row r="250" spans="2:3" s="47" customFormat="1" ht="15.75">
      <c r="B250" s="74"/>
      <c r="C250" s="75"/>
    </row>
    <row r="251" spans="2:3" s="47" customFormat="1" ht="15.75">
      <c r="B251" s="74"/>
      <c r="C251" s="75"/>
    </row>
    <row r="252" spans="2:3" s="47" customFormat="1" ht="15.75">
      <c r="B252" s="74"/>
      <c r="C252" s="75"/>
    </row>
    <row r="253" spans="2:3" s="47" customFormat="1" ht="15.75">
      <c r="B253" s="74"/>
      <c r="C253" s="75"/>
    </row>
    <row r="254" spans="2:3" s="47" customFormat="1" ht="15.75">
      <c r="B254" s="74"/>
      <c r="C254" s="75"/>
    </row>
    <row r="255" spans="2:3" s="47" customFormat="1" ht="15.75">
      <c r="B255" s="74"/>
      <c r="C255" s="75"/>
    </row>
    <row r="256" spans="2:3" s="47" customFormat="1" ht="15.75">
      <c r="B256" s="74"/>
      <c r="C256" s="75"/>
    </row>
    <row r="257" ht="15.75">
      <c r="C257" s="6"/>
    </row>
    <row r="258" ht="15.75">
      <c r="C258" s="6"/>
    </row>
    <row r="259" ht="15.75">
      <c r="C259" s="6"/>
    </row>
    <row r="260" ht="15.75">
      <c r="C260" s="6"/>
    </row>
    <row r="261" ht="15.75">
      <c r="C261" s="6"/>
    </row>
  </sheetData>
  <mergeCells count="9">
    <mergeCell ref="F6:F7"/>
    <mergeCell ref="A6:A7"/>
    <mergeCell ref="C6:C7"/>
    <mergeCell ref="D6:D7"/>
    <mergeCell ref="E6:E7"/>
    <mergeCell ref="E4:F4"/>
    <mergeCell ref="E1:F1"/>
    <mergeCell ref="A2:F2"/>
    <mergeCell ref="A3:F3"/>
  </mergeCells>
  <printOptions/>
  <pageMargins left="0.27" right="0.21" top="0.33" bottom="0.43" header="0.24" footer="0.16"/>
  <pageSetup horizontalDpi="600" verticalDpi="600" orientation="portrait" paperSize="9" scale="85" r:id="rId1"/>
  <headerFooter alignWithMargins="0">
    <oddFooter>&amp;L&amp;D    &amp;T&amp;R&amp;P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ZLorD</dc:creator>
  <cp:keywords/>
  <dc:description/>
  <cp:lastModifiedBy>WINXP</cp:lastModifiedBy>
  <cp:lastPrinted>2011-01-31T11:40:24Z</cp:lastPrinted>
  <dcterms:created xsi:type="dcterms:W3CDTF">2008-09-16T05:09:35Z</dcterms:created>
  <dcterms:modified xsi:type="dcterms:W3CDTF">2011-02-12T12:36:35Z</dcterms:modified>
  <cp:category/>
  <cp:version/>
  <cp:contentType/>
  <cp:contentStatus/>
</cp:coreProperties>
</file>