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295" windowHeight="6315" tabRatio="731" activeTab="1"/>
  </bookViews>
  <sheets>
    <sheet name="Додаток 2" sheetId="1" r:id="rId1"/>
    <sheet name="Додаток 3" sheetId="2" r:id="rId2"/>
  </sheets>
  <definedNames>
    <definedName name="_xlnm.Print_Titles" localSheetId="0">'Додаток 2'!$12:$12</definedName>
    <definedName name="_xlnm.Print_Titles" localSheetId="1">'Додаток 3'!$13:$13</definedName>
    <definedName name="_xlnm.Print_Area" localSheetId="0">'Додаток 2'!$A$1:$M$126</definedName>
    <definedName name="_xlnm.Print_Area" localSheetId="1">'Додаток 3'!$A$1:$M$194</definedName>
  </definedNames>
  <calcPr fullCalcOnLoad="1"/>
</workbook>
</file>

<file path=xl/sharedStrings.xml><?xml version="1.0" encoding="utf-8"?>
<sst xmlns="http://schemas.openxmlformats.org/spreadsheetml/2006/main" count="589" uniqueCount="285">
  <si>
    <t>070808</t>
  </si>
  <si>
    <t>Допомога дітям-сиротам та дітям, позбавленим батьківського піклування, яким виповнюється 18 років</t>
  </si>
  <si>
    <t>250326</t>
  </si>
  <si>
    <t>091207</t>
  </si>
  <si>
    <t xml:space="preserve">Видатки загального фонду </t>
  </si>
  <si>
    <t>Видатки спеціального фонду</t>
  </si>
  <si>
    <t>Разом</t>
  </si>
  <si>
    <t>Всього</t>
  </si>
  <si>
    <t>з них:</t>
  </si>
  <si>
    <t>Державне управління</t>
  </si>
  <si>
    <t>Органи місцевого самоврядування</t>
  </si>
  <si>
    <t>Освіта</t>
  </si>
  <si>
    <t>Охорона здоров’я</t>
  </si>
  <si>
    <t>Соціальний захист та соціальне забезпечення</t>
  </si>
  <si>
    <t>Соціальні програми і заходи державних органів у справах молоді</t>
  </si>
  <si>
    <t>Утримання клубів підлітків за місцем проживання</t>
  </si>
  <si>
    <t>Інші видатки</t>
  </si>
  <si>
    <t>Житлово-комунальне господарство</t>
  </si>
  <si>
    <t>Культура і мистецтво</t>
  </si>
  <si>
    <t>Засоби масової інформації</t>
  </si>
  <si>
    <t>Фізична культура і спорт</t>
  </si>
  <si>
    <t>Будівництво</t>
  </si>
  <si>
    <t>Капітальні вкладення</t>
  </si>
  <si>
    <t>Транспорт, дорожнє господарство, зв’язок,  телекомунікації та інформатика</t>
  </si>
  <si>
    <t>Резервний фонд</t>
  </si>
  <si>
    <t>Разом видатків</t>
  </si>
  <si>
    <t>РАЗОМ</t>
  </si>
  <si>
    <t>за головними розпорядниками коштів</t>
  </si>
  <si>
    <t>Виконавчий комітет міської ради</t>
  </si>
  <si>
    <t xml:space="preserve">Органи місцевого самоврядування  </t>
  </si>
  <si>
    <t>Дошкільні заклади освіти</t>
  </si>
  <si>
    <t>Загальноосвітні школи, ліцеї, гімназії, колегіуми</t>
  </si>
  <si>
    <t>Загальноосвітні школи-інтернати</t>
  </si>
  <si>
    <t xml:space="preserve">Дитячі будинки </t>
  </si>
  <si>
    <t>Позашкільні заклади освіти, заходи із позашкільної роботи з дітьми</t>
  </si>
  <si>
    <t>Методична робота, інші заходи по освіті</t>
  </si>
  <si>
    <t>Служби технічного нагляду за будівництвом і капітальним ремонтом</t>
  </si>
  <si>
    <t>Централізовані бухгалтерії</t>
  </si>
  <si>
    <t xml:space="preserve">Управління охорони здоров’я </t>
  </si>
  <si>
    <t>Охорона здоров'я</t>
  </si>
  <si>
    <t>Пологові будинки</t>
  </si>
  <si>
    <t>Бібліотеки</t>
  </si>
  <si>
    <t>Палаци і будинки культури, клуби та інші заклади клубного типу</t>
  </si>
  <si>
    <t xml:space="preserve">Інші культурно-освітні заклади та заходи </t>
  </si>
  <si>
    <t>Школи естетичного виховання дітей</t>
  </si>
  <si>
    <t>Фінансове управління міської ради</t>
  </si>
  <si>
    <t>250311</t>
  </si>
  <si>
    <t>Дотація Ленінському району</t>
  </si>
  <si>
    <t>250329</t>
  </si>
  <si>
    <t>Всього видатків</t>
  </si>
  <si>
    <t>010116</t>
  </si>
  <si>
    <t>070000</t>
  </si>
  <si>
    <t>080000</t>
  </si>
  <si>
    <t>090000</t>
  </si>
  <si>
    <t>090412</t>
  </si>
  <si>
    <t>091101</t>
  </si>
  <si>
    <t>091102</t>
  </si>
  <si>
    <t>091103</t>
  </si>
  <si>
    <t>091105</t>
  </si>
  <si>
    <t>091106</t>
  </si>
  <si>
    <t>091209</t>
  </si>
  <si>
    <t>100000</t>
  </si>
  <si>
    <t>100203</t>
  </si>
  <si>
    <t>100302</t>
  </si>
  <si>
    <t>110000</t>
  </si>
  <si>
    <t>120000</t>
  </si>
  <si>
    <t>130000</t>
  </si>
  <si>
    <t>150000</t>
  </si>
  <si>
    <t>150101</t>
  </si>
  <si>
    <t>170000</t>
  </si>
  <si>
    <t>170602</t>
  </si>
  <si>
    <t>170703</t>
  </si>
  <si>
    <t>240000</t>
  </si>
  <si>
    <t>Державні цільові фонди</t>
  </si>
  <si>
    <t>210000</t>
  </si>
  <si>
    <t>Попередження та ліквідація надзвичайних ситуацій та наслідків стихійного лиха</t>
  </si>
  <si>
    <t>250000</t>
  </si>
  <si>
    <t>250102</t>
  </si>
  <si>
    <t>250404</t>
  </si>
  <si>
    <t>010000</t>
  </si>
  <si>
    <t>130107</t>
  </si>
  <si>
    <t>070101</t>
  </si>
  <si>
    <t>070201</t>
  </si>
  <si>
    <t>070301</t>
  </si>
  <si>
    <t>070303</t>
  </si>
  <si>
    <t>070304</t>
  </si>
  <si>
    <t>070401</t>
  </si>
  <si>
    <t>070803</t>
  </si>
  <si>
    <t>070804</t>
  </si>
  <si>
    <t>080101</t>
  </si>
  <si>
    <t>080203</t>
  </si>
  <si>
    <t>080300</t>
  </si>
  <si>
    <t>080500</t>
  </si>
  <si>
    <t>110103</t>
  </si>
  <si>
    <t>110201</t>
  </si>
  <si>
    <t>110202</t>
  </si>
  <si>
    <t>110204</t>
  </si>
  <si>
    <t>110502</t>
  </si>
  <si>
    <t>110205</t>
  </si>
  <si>
    <t>130102</t>
  </si>
  <si>
    <t>170102</t>
  </si>
  <si>
    <t>070802</t>
  </si>
  <si>
    <t>Відділ фізичної культури та спорту</t>
  </si>
  <si>
    <t xml:space="preserve">Управління капітального будівництва </t>
  </si>
  <si>
    <t xml:space="preserve">Видатки,  не віднесені до основних груп </t>
  </si>
  <si>
    <t>Інші видатки на соціальний захист населення</t>
  </si>
  <si>
    <t>090416</t>
  </si>
  <si>
    <t>Інші видатки на соціальний захист ветеранів війни та праці</t>
  </si>
  <si>
    <t>100103</t>
  </si>
  <si>
    <t>Дотація житлово-комунальному господарству</t>
  </si>
  <si>
    <t>120201</t>
  </si>
  <si>
    <t>Періодичні видання (газети та журнали)</t>
  </si>
  <si>
    <t>120400</t>
  </si>
  <si>
    <t>Інші засоби масової інформації</t>
  </si>
  <si>
    <t>210105</t>
  </si>
  <si>
    <t>240604</t>
  </si>
  <si>
    <t>Інша діяльність у сфері охорони навколишнього природного середовища</t>
  </si>
  <si>
    <t xml:space="preserve">Інші видатки на соціальний захист населення </t>
  </si>
  <si>
    <t xml:space="preserve">Управління з питань надзвичайних ситуацій та цивільного захисту населення міської ради </t>
  </si>
  <si>
    <t xml:space="preserve">Видатки на запобігання та ліквідацію надзвичайних ситуацій та наслідків стихійного лиха </t>
  </si>
  <si>
    <t>до рішення Кіровоградської міської ради</t>
  </si>
  <si>
    <t>Благоустрій міста</t>
  </si>
  <si>
    <t>Утримання та навчально-тренувальна робота дитячо-юнацьких спортивних шкіл</t>
  </si>
  <si>
    <t xml:space="preserve">Новенська селищна рада </t>
  </si>
  <si>
    <t xml:space="preserve"> оплата праці </t>
  </si>
  <si>
    <t>комунальні послуги та енергоносії</t>
  </si>
  <si>
    <t>170302</t>
  </si>
  <si>
    <t>180000</t>
  </si>
  <si>
    <t>250328</t>
  </si>
  <si>
    <t>250330</t>
  </si>
  <si>
    <t>180409</t>
  </si>
  <si>
    <t>Дотація Кровському району</t>
  </si>
  <si>
    <t xml:space="preserve">Лікарні </t>
  </si>
  <si>
    <t>Поліклініки і амбулаторії (крім спеціалізованих поліклінік та загальних і спеціалізованих  стоматологічних поліклінік)</t>
  </si>
  <si>
    <t xml:space="preserve">Загальні і спеціалізовані стоматологічні поліклініки </t>
  </si>
  <si>
    <t>Утримання центрів соціальних служб для сім"ї, дітей та молоді</t>
  </si>
  <si>
    <t>Програми і заходи центрів соціальних служб для сім"ї, дітей та молоді</t>
  </si>
  <si>
    <t>070202</t>
  </si>
  <si>
    <t>Вечiрнi (змiннi) школи</t>
  </si>
  <si>
    <t>Музеї і  виставки</t>
  </si>
  <si>
    <t>Відділ культури та туризму</t>
  </si>
  <si>
    <t>090802</t>
  </si>
  <si>
    <t xml:space="preserve">Субвенція з державного бюджету місцевим бюджетам на виплату допомоги сім'ям з дітьми, малозабезпеченим сім'ям, інвалідам з дитинства і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</si>
  <si>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</si>
  <si>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250376</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</si>
  <si>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</si>
  <si>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Трансферти районним у місті бюджетам за рахунок субвенцій з державного бюджету</t>
  </si>
  <si>
    <t>Кіровському району</t>
  </si>
  <si>
    <t>Ленінському району</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</si>
  <si>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у тому числі:</t>
  </si>
  <si>
    <t xml:space="preserve">Компенсаційні виплати на пільговий проїзд автомобільним транспортом окремим категоріям громадян </t>
  </si>
  <si>
    <t>090203</t>
  </si>
  <si>
    <t xml:space="preserve">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</si>
  <si>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Інші послуги, пов'язані з економічною діяльністю</t>
  </si>
  <si>
    <t>2</t>
  </si>
  <si>
    <t>Служба у справах дітей</t>
  </si>
  <si>
    <t>Інші програми соціального захисту дітей</t>
  </si>
  <si>
    <t>Управління земельних відносин та охорони навколишнього природного середовища</t>
  </si>
  <si>
    <t>Комбінати комунальних підприємств та інші підприємства житлово - комунального господарства</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</si>
  <si>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у тому числі:</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</si>
  <si>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у тому числі:</t>
  </si>
  <si>
    <t>у тому числі за рахунок субвенції з державного бюджету</t>
  </si>
  <si>
    <t>Компенсаційні виплати за пільговий проїзд окремих категорій громадян на залізничному транспорті (за рахунок субвенції з державного бюджету)</t>
  </si>
  <si>
    <t>Компенсаційні виплати на пільговий проїзд електротранспортом окремим категоріям громадян (за рахунок субвенції з державного бюджету)</t>
  </si>
  <si>
    <t xml:space="preserve">Управління містобудування та архітектури </t>
  </si>
  <si>
    <r>
      <t xml:space="preserve">Компенсаційні виплати за пільговий проїзд окремих категорій громадян на залізничному транспорті </t>
    </r>
    <r>
      <rPr>
        <i/>
        <sz val="10"/>
        <rFont val="Times New Roman"/>
        <family val="1"/>
      </rPr>
      <t>(за рахунок субвенції з державного бюджету)</t>
    </r>
  </si>
  <si>
    <r>
      <t xml:space="preserve">Компенсаційні виплати на пільговий проїзд електротранспортом окремим категоріям громадян </t>
    </r>
    <r>
      <rPr>
        <i/>
        <sz val="10"/>
        <rFont val="Times New Roman"/>
        <family val="1"/>
      </rPr>
      <t>(за рахунок субвенції з державного бюджету)</t>
    </r>
  </si>
  <si>
    <t>070806</t>
  </si>
  <si>
    <t>Підтримка малого і середнього підприємництва</t>
  </si>
  <si>
    <t>120100</t>
  </si>
  <si>
    <t>Телебачення і радіомовлення</t>
  </si>
  <si>
    <t>081002</t>
  </si>
  <si>
    <t>Інші заходи по охороні здоров'я</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</si>
  <si>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у тому числі: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</si>
  <si>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</si>
  <si>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</si>
  <si>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Фінансова підтримка громадських організацій інвалідів і ветеранів</t>
  </si>
  <si>
    <r>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r>
    <r>
      <rPr>
        <i/>
        <sz val="9"/>
        <rFont val="Times New Roman"/>
        <family val="1"/>
      </rPr>
      <t>(за рахунок субвенції з державного бюджету)</t>
    </r>
  </si>
  <si>
    <r>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r>
    <r>
      <rPr>
        <i/>
        <sz val="10"/>
        <rFont val="Times New Roman"/>
        <family val="1"/>
      </rPr>
      <t xml:space="preserve"> (за рахунок субвенції з державного бюджету)</t>
    </r>
  </si>
  <si>
    <t>250313</t>
  </si>
  <si>
    <t>Додаткова дотація з державного бюджету місцевим бюджетам на вирівнювання фінансової забезпеченості</t>
  </si>
  <si>
    <t xml:space="preserve">Код  тимчасової класифікації видатків та кредитування місцевих бюджетів </t>
  </si>
  <si>
    <t>Найменування коду тимчасової класифікації видатків та кредитування місцевих бюджетів</t>
  </si>
  <si>
    <t>споживання</t>
  </si>
  <si>
    <t>розвитку</t>
  </si>
  <si>
    <t xml:space="preserve"> бюджет розвитку </t>
  </si>
  <si>
    <t>13=3+6</t>
  </si>
  <si>
    <t>(.грн.)</t>
  </si>
  <si>
    <t>Код типової відомчої класифікації видатків</t>
  </si>
  <si>
    <t>Код тимчасової класифікації видатків та кредитування місцевих бюджетів</t>
  </si>
  <si>
    <t xml:space="preserve">Назва головного розпорядника коштів               </t>
  </si>
  <si>
    <t xml:space="preserve"> споживання</t>
  </si>
  <si>
    <t>бюджет розвитку</t>
  </si>
  <si>
    <t>капітальні видатки за рахунок коштів, що передаються із загального фонду до бюджету розвитку (спеціального фонду)</t>
  </si>
  <si>
    <t>(грн.)</t>
  </si>
  <si>
    <t xml:space="preserve"> капітальни відатки за рахунок коштів, що передаються із загального фонду до бюджету розвитку (спеціального фонду)</t>
  </si>
  <si>
    <t>250382</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</si>
  <si>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</si>
  <si>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100102</t>
  </si>
  <si>
    <t>Видатки на проведення робіт, пов'язаних з будівництвом, реконструкцією, ремонтом та утриманням автомобільних доріг</t>
  </si>
  <si>
    <t>с. Нове</t>
  </si>
  <si>
    <t>091107</t>
  </si>
  <si>
    <t>Соціальні програми і заходи державних органів у справах сім"ї</t>
  </si>
  <si>
    <t>Транспорт і дорожнє господарство</t>
  </si>
  <si>
    <r>
      <t>Видатки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r>
    <r>
      <rPr>
        <i/>
        <sz val="10"/>
        <rFont val="Times New Roman"/>
        <family val="1"/>
      </rPr>
      <t xml:space="preserve"> (за рахунок субвенції з державного бюджету)</t>
    </r>
  </si>
  <si>
    <t xml:space="preserve">за тимчасовою класифікацією видатків та кредитування місцевих бюджетів </t>
  </si>
  <si>
    <r>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у зв’язку із закінченням строку повноважень</t>
    </r>
    <r>
      <rPr>
        <i/>
        <sz val="10"/>
        <rFont val="Times New Roman"/>
        <family val="1"/>
      </rPr>
      <t xml:space="preserve"> (за рахунок субвенції з державного бюджету)</t>
    </r>
  </si>
  <si>
    <r>
      <t xml:space="preserve">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у в зв’язку із закінченням строку повноважень </t>
    </r>
    <r>
      <rPr>
        <i/>
        <sz val="10"/>
        <rFont val="Times New Roman"/>
        <family val="1"/>
      </rPr>
      <t>(за рахунок субвенції з державного бюджету)</t>
    </r>
  </si>
  <si>
    <t>Фінансовий відділ Ленінської районної у місті ради</t>
  </si>
  <si>
    <t>Фінансовий відділ Кіровської районної у місті ради</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</si>
  <si>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у зв’язку із закінченням строку повноважень</t>
  </si>
  <si>
    <t>150202</t>
  </si>
  <si>
    <t xml:space="preserve">Розробка схем та проектних рішень масового застосування </t>
  </si>
  <si>
    <t>Управління освіти</t>
  </si>
  <si>
    <t>03</t>
  </si>
  <si>
    <t>10</t>
  </si>
  <si>
    <t>11</t>
  </si>
  <si>
    <t>Відділ сім'ї та молоді</t>
  </si>
  <si>
    <t>13</t>
  </si>
  <si>
    <t>14</t>
  </si>
  <si>
    <t>20</t>
  </si>
  <si>
    <t>24</t>
  </si>
  <si>
    <t>35</t>
  </si>
  <si>
    <t>Управління по сприянню розвитку торгівлі та побутового обслуговування населення</t>
  </si>
  <si>
    <t>40</t>
  </si>
  <si>
    <t>44</t>
  </si>
  <si>
    <t>Управління власності та приватизації комунального майна</t>
  </si>
  <si>
    <t>47</t>
  </si>
  <si>
    <t>48</t>
  </si>
  <si>
    <t>56</t>
  </si>
  <si>
    <t>65</t>
  </si>
  <si>
    <t>Управління розвитку транспорту та звя'зку</t>
  </si>
  <si>
    <t>67</t>
  </si>
  <si>
    <t>Управління економіки</t>
  </si>
  <si>
    <t>73</t>
  </si>
  <si>
    <t>75</t>
  </si>
  <si>
    <t>070601</t>
  </si>
  <si>
    <t>Вищі заклади освіти І та ІІ рівнів акредитації</t>
  </si>
  <si>
    <t xml:space="preserve">Головне управління житлово-комунального господарства </t>
  </si>
  <si>
    <t>100201</t>
  </si>
  <si>
    <t>Теплові мережі</t>
  </si>
  <si>
    <t>Видатки на проведення робіт, пов'язаних з будівництвом, реконструкцією, ремонтом та утриманням автомобільних доріг, з них:</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</si>
  <si>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</si>
  <si>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</si>
  <si>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</si>
  <si>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</si>
  <si>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</si>
  <si>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</si>
  <si>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  у тому числі:</t>
  </si>
  <si>
    <t>090700</t>
  </si>
  <si>
    <t>Інші видатки, з них:</t>
  </si>
  <si>
    <t>Дотація вирівнювання</t>
  </si>
  <si>
    <t>Дотація  вирівнювання</t>
  </si>
  <si>
    <t>Заступник міського голови</t>
  </si>
  <si>
    <t>І.Василенко</t>
  </si>
  <si>
    <t>Спеціальні загальноосвітні школи-інтернати, школи та інші заклади освіти для дітей з вадами у фізичному та розумовому розвитку</t>
  </si>
  <si>
    <t>Проведення навчально-тренувальних зборів і змагань</t>
  </si>
  <si>
    <t xml:space="preserve">Розподіл видатків міського бюджету на 2013 рік </t>
  </si>
  <si>
    <t xml:space="preserve">Видатки міського бюджету на 2013 рік </t>
  </si>
  <si>
    <t xml:space="preserve">Філармонії, музичні колективи і ансамблі та інші мистецькі заклади та заходи </t>
  </si>
  <si>
    <t xml:space="preserve">за рахунок субвенції з державного бюджету на будівництво, реконструкцію, ремонт та утримання вулиць і доріг комунальної власності у населених пунктах </t>
  </si>
  <si>
    <t>за рахунок субвенції з державного бюджету на фінасування заходів з реформування системи надання адміністративних послуг</t>
  </si>
  <si>
    <t>210107 </t>
  </si>
  <si>
    <t>Заходи та роботи з мобілізаційної підготовки місцевого значення </t>
  </si>
  <si>
    <t>Внески органів місцевого самоврядування у статутні капітали суб"єктів підприємницької діяльності</t>
  </si>
  <si>
    <t>240900</t>
  </si>
  <si>
    <t xml:space="preserve">Цільові фонди, утворені органами місцевого самоврядування </t>
  </si>
  <si>
    <t>Функціонування клубів підлітків за місцем проживання</t>
  </si>
  <si>
    <t>091214</t>
  </si>
  <si>
    <t>Інші установи та заклади</t>
  </si>
  <si>
    <t>з питань діяльності виконавчих органів ради</t>
  </si>
  <si>
    <t>Фінансове управління міської ради в частині резервного фонду)</t>
  </si>
  <si>
    <t>Інші заклади освіти</t>
  </si>
  <si>
    <t>Заступник міського голови з питань</t>
  </si>
  <si>
    <t>діяльності виконавчих органів ради</t>
  </si>
  <si>
    <t>у тому числі за рахунок додаткової дотації  з обласного бюджету на покращення надання соцільних послуг найуразливішим верствам населення</t>
  </si>
  <si>
    <t>080209</t>
  </si>
  <si>
    <r>
      <t xml:space="preserve">Утримання закладів, що надають соціальні послуги дітям, які опинились в складних життєвих обставинах </t>
    </r>
    <r>
      <rPr>
        <i/>
        <sz val="10"/>
        <rFont val="Times New Roman"/>
        <family val="1"/>
      </rPr>
      <t>(за рахунок додаткової дотації з обласного бюджету)</t>
    </r>
  </si>
  <si>
    <r>
      <t>Утримання закладів, що надають соціальні послуги дітям, які опинились в складних життєвих обставинах</t>
    </r>
    <r>
      <rPr>
        <i/>
        <sz val="10"/>
        <rFont val="Times New Roman"/>
        <family val="1"/>
      </rPr>
      <t xml:space="preserve"> (за рахунок додаткової дотації обласного бюджету)</t>
    </r>
  </si>
  <si>
    <r>
      <t>Станції швидкої медичної допомоги</t>
    </r>
    <r>
      <rPr>
        <i/>
        <sz val="10"/>
        <rFont val="Times New Roman"/>
        <family val="1"/>
      </rPr>
      <t xml:space="preserve"> (за рахунок субвенції з обласного бюджету)</t>
    </r>
  </si>
  <si>
    <t>Додаток  2</t>
  </si>
  <si>
    <t>Додаток  3</t>
  </si>
  <si>
    <t>Капітальний ремонт житлового фонду місцевих органів влади</t>
  </si>
  <si>
    <t>21 грудня 2012 року № 2181</t>
  </si>
  <si>
    <t>21 грудня  2012 року № 2181</t>
  </si>
</sst>
</file>

<file path=xl/styles.xml><?xml version="1.0" encoding="utf-8"?>
<styleSheet xmlns="http://schemas.openxmlformats.org/spreadsheetml/2006/main">
  <numFmts count="4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0000"/>
    <numFmt numFmtId="182" formatCode="0.000"/>
    <numFmt numFmtId="183" formatCode="#,##0\ &quot;к.&quot;;\-#,##0\ &quot;к.&quot;"/>
    <numFmt numFmtId="184" formatCode="#,##0\ &quot;к.&quot;;[Red]\-#,##0\ &quot;к.&quot;"/>
    <numFmt numFmtId="185" formatCode="#,##0.00\ &quot;к.&quot;;\-#,##0.00\ &quot;к.&quot;"/>
    <numFmt numFmtId="186" formatCode="#,##0.00\ &quot;к.&quot;;[Red]\-#,##0.00\ &quot;к.&quot;"/>
    <numFmt numFmtId="187" formatCode="_-* #,##0\ &quot;к.&quot;_-;\-* #,##0\ &quot;к.&quot;_-;_-* &quot;-&quot;\ &quot;к.&quot;_-;_-@_-"/>
    <numFmt numFmtId="188" formatCode="_-* #,##0\ _к_._-;\-* #,##0\ _к_._-;_-* &quot;-&quot;\ _к_._-;_-@_-"/>
    <numFmt numFmtId="189" formatCode="_-* #,##0.00\ &quot;к.&quot;_-;\-* #,##0.00\ &quot;к.&quot;_-;_-* &quot;-&quot;??\ &quot;к.&quot;_-;_-@_-"/>
    <numFmt numFmtId="190" formatCode="_-* #,##0.00\ _к_._-;\-* #,##0.00\ _к_._-;_-* &quot;-&quot;??\ _к_._-;_-@_-"/>
    <numFmt numFmtId="191" formatCode="#,##0.0"/>
    <numFmt numFmtId="192" formatCode="#,##0.0\ _г_р_н_."/>
    <numFmt numFmtId="193" formatCode="#,##0.0\ &quot;грн.&quot;"/>
    <numFmt numFmtId="194" formatCode="#,##0.00&quot;р.&quot;"/>
    <numFmt numFmtId="195" formatCode="#,##0.000"/>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0\ &quot;грн.&quot;"/>
    <numFmt numFmtId="201" formatCode="0.00000"/>
    <numFmt numFmtId="202" formatCode="0.000000"/>
    <numFmt numFmtId="203" formatCode="0.0000"/>
    <numFmt numFmtId="204" formatCode="#,##0.000\ _г_р_н_."/>
  </numFmts>
  <fonts count="44">
    <font>
      <sz val="10"/>
      <name val="Arial Cyr"/>
      <family val="0"/>
    </font>
    <font>
      <sz val="10"/>
      <name val="Times New Roman Cyr"/>
      <family val="1"/>
    </font>
    <font>
      <sz val="10"/>
      <name val="Times New Roman"/>
      <family val="1"/>
    </font>
    <font>
      <b/>
      <sz val="12"/>
      <name val="Times New Roman"/>
      <family val="1"/>
    </font>
    <font>
      <sz val="12"/>
      <name val="Times New Roman"/>
      <family val="1"/>
    </font>
    <font>
      <sz val="8"/>
      <name val="Times New Roman"/>
      <family val="1"/>
    </font>
    <font>
      <sz val="9"/>
      <name val="Times New Roman"/>
      <family val="1"/>
    </font>
    <font>
      <b/>
      <sz val="10"/>
      <name val="Times New Roman"/>
      <family val="1"/>
    </font>
    <font>
      <b/>
      <sz val="9"/>
      <name val="Times New Roman"/>
      <family val="1"/>
    </font>
    <font>
      <b/>
      <sz val="8"/>
      <name val="Times New Roman"/>
      <family val="1"/>
    </font>
    <font>
      <i/>
      <sz val="10"/>
      <name val="Times New Roman"/>
      <family val="1"/>
    </font>
    <font>
      <b/>
      <i/>
      <sz val="10"/>
      <name val="Times New Roman"/>
      <family val="1"/>
    </font>
    <font>
      <sz val="13"/>
      <name val="Times New Roman"/>
      <family val="1"/>
    </font>
    <font>
      <i/>
      <sz val="12"/>
      <name val="Times New Roman"/>
      <family val="1"/>
    </font>
    <font>
      <b/>
      <sz val="11"/>
      <name val="Times New Roman"/>
      <family val="1"/>
    </font>
    <font>
      <sz val="11"/>
      <name val="Times New Roman"/>
      <family val="1"/>
    </font>
    <font>
      <b/>
      <i/>
      <sz val="12"/>
      <name val="Times New Roman"/>
      <family val="1"/>
    </font>
    <font>
      <sz val="8"/>
      <name val="Arial Cyr"/>
      <family val="0"/>
    </font>
    <font>
      <i/>
      <sz val="9"/>
      <name val="Times New Roman"/>
      <family val="1"/>
    </font>
    <font>
      <u val="single"/>
      <sz val="10"/>
      <color indexed="12"/>
      <name val="Arial Cyr"/>
      <family val="0"/>
    </font>
    <font>
      <u val="single"/>
      <sz val="10"/>
      <color indexed="36"/>
      <name val="Arial Cyr"/>
      <family val="0"/>
    </font>
    <font>
      <b/>
      <sz val="10"/>
      <name val="Arial Cyr"/>
      <family val="0"/>
    </font>
    <font>
      <sz val="14"/>
      <name val="Times New Roman Cyr"/>
      <family val="1"/>
    </font>
    <font>
      <sz val="14"/>
      <name val="Times New Roman"/>
      <family val="1"/>
    </font>
    <font>
      <i/>
      <sz val="11"/>
      <name val="Times New Roman"/>
      <family val="1"/>
    </font>
    <font>
      <b/>
      <i/>
      <sz val="11"/>
      <name val="Times New Roman"/>
      <family val="1"/>
    </font>
    <font>
      <b/>
      <sz val="14"/>
      <name val="Times New Roman Cyr"/>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thin"/>
      <top style="thin"/>
      <bottom style="thin"/>
    </border>
    <border>
      <left style="medium"/>
      <right style="thin"/>
      <top style="thin"/>
      <bottom>
        <color indexed="63"/>
      </bottom>
    </border>
    <border>
      <left style="medium"/>
      <right style="thin"/>
      <top style="medium"/>
      <bottom style="medium"/>
    </border>
    <border>
      <left style="medium"/>
      <right style="thin"/>
      <top>
        <color indexed="63"/>
      </top>
      <bottom style="thin"/>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style="medium"/>
      <top style="thin"/>
      <bottom style="thin"/>
    </border>
    <border>
      <left style="medium"/>
      <right>
        <color indexed="63"/>
      </right>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medium"/>
      <top style="thin"/>
      <bottom>
        <color indexed="63"/>
      </bottom>
    </border>
    <border>
      <left>
        <color indexed="63"/>
      </left>
      <right style="medium"/>
      <top>
        <color indexed="63"/>
      </top>
      <bottom style="thin"/>
    </border>
    <border>
      <left>
        <color indexed="63"/>
      </left>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thin"/>
      <right>
        <color indexed="63"/>
      </right>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color indexed="63"/>
      </left>
      <right style="medium"/>
      <top style="thin"/>
      <bottom style="medium"/>
    </border>
    <border>
      <left>
        <color indexed="63"/>
      </left>
      <right style="medium"/>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7" borderId="1" applyNumberFormat="0" applyAlignment="0" applyProtection="0"/>
    <xf numFmtId="0" fontId="30" fillId="20" borderId="2" applyNumberFormat="0" applyAlignment="0" applyProtection="0"/>
    <xf numFmtId="0" fontId="31" fillId="20" borderId="1" applyNumberFormat="0" applyAlignment="0" applyProtection="0"/>
    <xf numFmtId="0" fontId="1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1" borderId="7" applyNumberFormat="0" applyAlignment="0" applyProtection="0"/>
    <xf numFmtId="0" fontId="37" fillId="0" borderId="0" applyNumberFormat="0" applyFill="0" applyBorder="0" applyAlignment="0" applyProtection="0"/>
    <xf numFmtId="0" fontId="38" fillId="22" borderId="0" applyNumberFormat="0" applyBorder="0" applyAlignment="0" applyProtection="0"/>
    <xf numFmtId="0" fontId="20" fillId="0" borderId="0" applyNumberFormat="0" applyFill="0" applyBorder="0" applyAlignment="0" applyProtection="0"/>
    <xf numFmtId="0" fontId="39" fillId="3" borderId="0" applyNumberFormat="0" applyBorder="0" applyAlignment="0" applyProtection="0"/>
    <xf numFmtId="0" fontId="4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4" borderId="0" applyNumberFormat="0" applyBorder="0" applyAlignment="0" applyProtection="0"/>
  </cellStyleXfs>
  <cellXfs count="378">
    <xf numFmtId="0" fontId="0" fillId="0" borderId="0" xfId="0" applyAlignment="1">
      <alignment/>
    </xf>
    <xf numFmtId="0" fontId="2" fillId="0" borderId="0" xfId="0" applyFont="1" applyAlignment="1">
      <alignment vertical="center" wrapText="1"/>
    </xf>
    <xf numFmtId="0" fontId="5" fillId="0" borderId="0" xfId="0" applyFont="1" applyAlignment="1">
      <alignment vertical="center" wrapText="1"/>
    </xf>
    <xf numFmtId="0" fontId="2" fillId="0" borderId="0" xfId="0" applyFont="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0" fontId="11" fillId="0" borderId="0" xfId="0" applyFont="1" applyAlignment="1">
      <alignment vertical="center" wrapText="1"/>
    </xf>
    <xf numFmtId="180" fontId="7" fillId="0" borderId="0" xfId="0" applyNumberFormat="1" applyFont="1" applyBorder="1" applyAlignment="1">
      <alignment horizontal="center" vertical="center" wrapText="1"/>
    </xf>
    <xf numFmtId="182" fontId="8" fillId="0" borderId="0" xfId="0" applyNumberFormat="1" applyFont="1" applyBorder="1" applyAlignment="1">
      <alignment horizontal="center" vertical="center" wrapText="1"/>
    </xf>
    <xf numFmtId="0" fontId="7" fillId="0" borderId="0" xfId="0" applyFont="1" applyBorder="1" applyAlignment="1">
      <alignment vertical="center" wrapText="1"/>
    </xf>
    <xf numFmtId="181" fontId="9" fillId="0" borderId="0" xfId="61" applyNumberFormat="1" applyFont="1" applyBorder="1" applyAlignment="1">
      <alignment horizontal="center" vertical="center" wrapText="1"/>
    </xf>
    <xf numFmtId="182" fontId="8" fillId="0" borderId="0" xfId="0" applyNumberFormat="1" applyFont="1" applyBorder="1" applyAlignment="1">
      <alignment horizontal="right" vertical="center" wrapText="1"/>
    </xf>
    <xf numFmtId="0" fontId="8" fillId="0" borderId="0" xfId="0" applyFont="1" applyAlignment="1">
      <alignment vertical="center" wrapText="1"/>
    </xf>
    <xf numFmtId="49" fontId="7" fillId="0" borderId="0" xfId="0" applyNumberFormat="1" applyFont="1" applyAlignment="1">
      <alignment vertical="center" wrapText="1"/>
    </xf>
    <xf numFmtId="0" fontId="6" fillId="0" borderId="0" xfId="0" applyFont="1" applyBorder="1" applyAlignment="1">
      <alignment vertical="center" wrapText="1"/>
    </xf>
    <xf numFmtId="0" fontId="2" fillId="0" borderId="0" xfId="0" applyFont="1" applyBorder="1" applyAlignment="1">
      <alignment vertical="center" wrapText="1"/>
    </xf>
    <xf numFmtId="0" fontId="8" fillId="0" borderId="0" xfId="0" applyFont="1" applyBorder="1" applyAlignment="1">
      <alignment vertical="center" wrapText="1"/>
    </xf>
    <xf numFmtId="182" fontId="3" fillId="0" borderId="10" xfId="0" applyNumberFormat="1" applyFont="1" applyBorder="1" applyAlignment="1">
      <alignment horizontal="center" vertical="center" wrapText="1"/>
    </xf>
    <xf numFmtId="0" fontId="7" fillId="0" borderId="0" xfId="0" applyFont="1" applyAlignment="1">
      <alignment vertical="center" wrapText="1"/>
    </xf>
    <xf numFmtId="0" fontId="10" fillId="0" borderId="0" xfId="0" applyFont="1" applyAlignment="1">
      <alignment vertical="center" wrapText="1"/>
    </xf>
    <xf numFmtId="0" fontId="6" fillId="0" borderId="0" xfId="0" applyFont="1" applyAlignment="1">
      <alignment horizontal="left" vertical="center" wrapText="1"/>
    </xf>
    <xf numFmtId="0" fontId="4" fillId="0" borderId="0" xfId="0" applyFont="1" applyAlignment="1">
      <alignment horizontal="center" vertical="center" wrapText="1"/>
    </xf>
    <xf numFmtId="49" fontId="2" fillId="0" borderId="0" xfId="0" applyNumberFormat="1" applyFont="1" applyAlignment="1">
      <alignment vertical="center" wrapText="1"/>
    </xf>
    <xf numFmtId="49" fontId="7" fillId="0" borderId="11"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0" fontId="2" fillId="0" borderId="0" xfId="0" applyFont="1" applyBorder="1" applyAlignment="1">
      <alignment vertical="center" wrapText="1"/>
    </xf>
    <xf numFmtId="0" fontId="10" fillId="0" borderId="0" xfId="0" applyFont="1" applyBorder="1" applyAlignment="1">
      <alignment vertical="center" wrapText="1"/>
    </xf>
    <xf numFmtId="180" fontId="7" fillId="0" borderId="0" xfId="0" applyNumberFormat="1" applyFont="1" applyFill="1" applyBorder="1" applyAlignment="1">
      <alignment vertical="center" wrapText="1"/>
    </xf>
    <xf numFmtId="181" fontId="2" fillId="0" borderId="11" xfId="61" applyNumberFormat="1" applyFont="1" applyBorder="1" applyAlignment="1">
      <alignment horizontal="center" vertical="center" wrapText="1"/>
    </xf>
    <xf numFmtId="0" fontId="2" fillId="0" borderId="11" xfId="0"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1" xfId="0" applyNumberFormat="1" applyFont="1" applyBorder="1" applyAlignment="1" applyProtection="1">
      <alignment horizontal="center" vertical="center"/>
      <protection locked="0"/>
    </xf>
    <xf numFmtId="49" fontId="2" fillId="24" borderId="11" xfId="0" applyNumberFormat="1" applyFont="1" applyFill="1" applyBorder="1" applyAlignment="1" applyProtection="1">
      <alignment horizontal="center" vertical="center"/>
      <protection locked="0"/>
    </xf>
    <xf numFmtId="0" fontId="2" fillId="0" borderId="0" xfId="0" applyFont="1" applyAlignment="1">
      <alignment horizontal="center" vertical="center" wrapText="1"/>
    </xf>
    <xf numFmtId="49" fontId="7" fillId="0" borderId="14"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49" fontId="5" fillId="0" borderId="0" xfId="0" applyNumberFormat="1" applyFont="1" applyBorder="1" applyAlignment="1">
      <alignment vertical="center" wrapText="1"/>
    </xf>
    <xf numFmtId="0" fontId="3" fillId="0" borderId="0" xfId="0" applyFont="1" applyBorder="1" applyAlignment="1">
      <alignment horizontal="center" vertical="center" wrapText="1"/>
    </xf>
    <xf numFmtId="182" fontId="6" fillId="0" borderId="0" xfId="0" applyNumberFormat="1" applyFont="1" applyBorder="1" applyAlignment="1">
      <alignment vertical="center" wrapText="1"/>
    </xf>
    <xf numFmtId="49" fontId="10" fillId="0" borderId="0" xfId="0" applyNumberFormat="1" applyFont="1" applyBorder="1" applyAlignment="1" applyProtection="1">
      <alignment horizontal="center" vertical="center"/>
      <protection locked="0"/>
    </xf>
    <xf numFmtId="0" fontId="5" fillId="0" borderId="0" xfId="0" applyFont="1" applyBorder="1" applyAlignment="1">
      <alignment vertical="center" wrapText="1"/>
    </xf>
    <xf numFmtId="0" fontId="2" fillId="0" borderId="0" xfId="0" applyFont="1" applyBorder="1" applyAlignment="1">
      <alignment horizontal="center" vertical="center" wrapText="1"/>
    </xf>
    <xf numFmtId="0" fontId="6" fillId="0" borderId="0" xfId="0" applyFont="1" applyBorder="1" applyAlignment="1">
      <alignment horizontal="center" vertical="center" wrapText="1"/>
    </xf>
    <xf numFmtId="49" fontId="10" fillId="0" borderId="11"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0" fontId="7" fillId="0" borderId="0" xfId="0" applyFont="1" applyBorder="1" applyAlignment="1">
      <alignment horizontal="center" vertical="center" wrapText="1"/>
    </xf>
    <xf numFmtId="182" fontId="6" fillId="0" borderId="0" xfId="0" applyNumberFormat="1" applyFont="1" applyBorder="1" applyAlignment="1">
      <alignment horizontal="center" vertical="center" wrapText="1"/>
    </xf>
    <xf numFmtId="180" fontId="7" fillId="0" borderId="17" xfId="0" applyNumberFormat="1" applyFont="1" applyBorder="1" applyAlignment="1">
      <alignment horizontal="center" vertical="center" wrapText="1"/>
    </xf>
    <xf numFmtId="180" fontId="7"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182" fontId="18" fillId="0" borderId="0" xfId="0" applyNumberFormat="1" applyFont="1" applyBorder="1" applyAlignment="1">
      <alignment horizontal="center" vertical="center" wrapText="1"/>
    </xf>
    <xf numFmtId="49" fontId="7" fillId="0" borderId="14" xfId="0" applyNumberFormat="1" applyFont="1" applyBorder="1" applyAlignment="1" applyProtection="1">
      <alignment horizontal="center" vertical="center"/>
      <protection locked="0"/>
    </xf>
    <xf numFmtId="0" fontId="11" fillId="0" borderId="0" xfId="0" applyFont="1" applyAlignment="1">
      <alignment vertical="center" wrapText="1"/>
    </xf>
    <xf numFmtId="2" fontId="3" fillId="0" borderId="0" xfId="0" applyNumberFormat="1" applyFont="1" applyBorder="1" applyAlignment="1">
      <alignment horizontal="center" vertical="center" wrapText="1"/>
    </xf>
    <xf numFmtId="182" fontId="22" fillId="0" borderId="0" xfId="0" applyNumberFormat="1" applyFont="1" applyAlignment="1">
      <alignment/>
    </xf>
    <xf numFmtId="0" fontId="23" fillId="0" borderId="0" xfId="0" applyFont="1" applyAlignment="1">
      <alignment vertical="center" wrapText="1"/>
    </xf>
    <xf numFmtId="182" fontId="22" fillId="0" borderId="0" xfId="0" applyNumberFormat="1" applyFont="1" applyAlignment="1">
      <alignment vertical="center" wrapText="1"/>
    </xf>
    <xf numFmtId="0" fontId="22" fillId="0" borderId="0" xfId="0" applyFont="1" applyAlignment="1">
      <alignment vertical="center"/>
    </xf>
    <xf numFmtId="2" fontId="23" fillId="0" borderId="0" xfId="0" applyNumberFormat="1" applyFont="1" applyBorder="1" applyAlignment="1">
      <alignment horizontal="center" vertical="center" wrapText="1"/>
    </xf>
    <xf numFmtId="2" fontId="14" fillId="0" borderId="0" xfId="0" applyNumberFormat="1" applyFont="1" applyBorder="1" applyAlignment="1">
      <alignment horizontal="center" vertical="center" wrapText="1"/>
    </xf>
    <xf numFmtId="181" fontId="7" fillId="0" borderId="13" xfId="61" applyNumberFormat="1" applyFont="1" applyBorder="1" applyAlignment="1">
      <alignment horizontal="center" vertical="center" wrapText="1"/>
    </xf>
    <xf numFmtId="49" fontId="2" fillId="0" borderId="11" xfId="0" applyNumberFormat="1" applyFont="1" applyBorder="1" applyAlignment="1">
      <alignment horizontal="center" vertical="top" wrapText="1"/>
    </xf>
    <xf numFmtId="49" fontId="10" fillId="0" borderId="11" xfId="0" applyNumberFormat="1" applyFont="1" applyBorder="1" applyAlignment="1">
      <alignment horizontal="center" vertical="top" wrapText="1"/>
    </xf>
    <xf numFmtId="49" fontId="7" fillId="0" borderId="11" xfId="0" applyNumberFormat="1" applyFont="1" applyBorder="1" applyAlignment="1" applyProtection="1">
      <alignment vertical="center"/>
      <protection locked="0"/>
    </xf>
    <xf numFmtId="49" fontId="7" fillId="0" borderId="13" xfId="0" applyNumberFormat="1" applyFont="1" applyFill="1" applyBorder="1" applyAlignment="1">
      <alignment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4" fontId="15" fillId="0" borderId="10" xfId="0" applyNumberFormat="1" applyFont="1" applyFill="1" applyBorder="1" applyAlignment="1">
      <alignment horizontal="center" vertical="center" wrapText="1"/>
    </xf>
    <xf numFmtId="4" fontId="24" fillId="0" borderId="10" xfId="0" applyNumberFormat="1" applyFont="1" applyFill="1" applyBorder="1" applyAlignment="1">
      <alignment horizontal="center" vertical="center" wrapText="1"/>
    </xf>
    <xf numFmtId="4" fontId="14" fillId="0" borderId="15" xfId="0" applyNumberFormat="1" applyFont="1" applyFill="1" applyBorder="1" applyAlignment="1">
      <alignment horizontal="center" vertical="center" wrapText="1"/>
    </xf>
    <xf numFmtId="4" fontId="14" fillId="0" borderId="16" xfId="0" applyNumberFormat="1" applyFont="1" applyFill="1" applyBorder="1" applyAlignment="1">
      <alignment horizontal="center" vertical="center" wrapText="1"/>
    </xf>
    <xf numFmtId="49" fontId="11" fillId="0" borderId="0" xfId="0" applyNumberFormat="1" applyFont="1" applyAlignment="1">
      <alignment vertical="center" wrapText="1"/>
    </xf>
    <xf numFmtId="4" fontId="3" fillId="0" borderId="17" xfId="0" applyNumberFormat="1" applyFont="1" applyBorder="1" applyAlignment="1">
      <alignment horizontal="center" vertical="center" wrapText="1"/>
    </xf>
    <xf numFmtId="4" fontId="3" fillId="0" borderId="18" xfId="0" applyNumberFormat="1" applyFont="1" applyBorder="1" applyAlignment="1">
      <alignment horizontal="center" vertical="center" wrapText="1"/>
    </xf>
    <xf numFmtId="4" fontId="4"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4" fontId="3" fillId="0" borderId="19" xfId="0" applyNumberFormat="1" applyFont="1" applyBorder="1" applyAlignment="1">
      <alignment horizontal="center" vertical="center" wrapText="1"/>
    </xf>
    <xf numFmtId="4" fontId="13" fillId="0" borderId="10" xfId="0" applyNumberFormat="1" applyFont="1" applyBorder="1" applyAlignment="1">
      <alignment horizontal="center" vertical="center" wrapText="1"/>
    </xf>
    <xf numFmtId="4" fontId="4" fillId="0" borderId="10" xfId="0" applyNumberFormat="1" applyFont="1" applyFill="1" applyBorder="1" applyAlignment="1">
      <alignment horizontal="center" vertical="center" wrapText="1"/>
    </xf>
    <xf numFmtId="4" fontId="16" fillId="0" borderId="10" xfId="0" applyNumberFormat="1" applyFont="1" applyBorder="1" applyAlignment="1">
      <alignment horizontal="center" vertical="center" wrapText="1"/>
    </xf>
    <xf numFmtId="4" fontId="13" fillId="0" borderId="19" xfId="0" applyNumberFormat="1" applyFont="1" applyBorder="1" applyAlignment="1">
      <alignment horizontal="center" vertical="center" wrapText="1"/>
    </xf>
    <xf numFmtId="4" fontId="3" fillId="0" borderId="10" xfId="0" applyNumberFormat="1" applyFont="1" applyFill="1" applyBorder="1" applyAlignment="1">
      <alignment horizontal="center" vertical="center" wrapText="1"/>
    </xf>
    <xf numFmtId="4" fontId="4" fillId="0" borderId="20" xfId="0" applyNumberFormat="1" applyFont="1" applyBorder="1" applyAlignment="1">
      <alignment horizontal="center" vertical="center" wrapText="1"/>
    </xf>
    <xf numFmtId="4" fontId="13" fillId="0" borderId="20" xfId="0" applyNumberFormat="1" applyFont="1" applyBorder="1" applyAlignment="1">
      <alignment horizontal="center" vertical="center" wrapText="1"/>
    </xf>
    <xf numFmtId="4" fontId="3" fillId="0" borderId="20" xfId="0" applyNumberFormat="1" applyFont="1" applyBorder="1" applyAlignment="1">
      <alignment horizontal="center" vertical="center" wrapText="1"/>
    </xf>
    <xf numFmtId="4" fontId="3" fillId="0" borderId="15" xfId="0" applyNumberFormat="1" applyFont="1" applyBorder="1" applyAlignment="1">
      <alignment horizontal="center" vertical="center" wrapText="1"/>
    </xf>
    <xf numFmtId="4" fontId="3" fillId="0" borderId="16" xfId="0" applyNumberFormat="1" applyFont="1" applyBorder="1" applyAlignment="1">
      <alignment horizontal="center" vertical="center" wrapText="1"/>
    </xf>
    <xf numFmtId="49" fontId="10" fillId="0"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10" fillId="0" borderId="10" xfId="0" applyFont="1" applyFill="1" applyBorder="1" applyAlignment="1">
      <alignment horizontal="justify" vertical="center" wrapText="1"/>
    </xf>
    <xf numFmtId="182" fontId="3" fillId="0" borderId="0" xfId="0" applyNumberFormat="1" applyFont="1" applyBorder="1" applyAlignment="1">
      <alignment horizontal="center" vertical="center" wrapText="1"/>
    </xf>
    <xf numFmtId="49" fontId="2" fillId="0" borderId="10" xfId="0" applyNumberFormat="1" applyFont="1" applyFill="1" applyBorder="1" applyAlignment="1">
      <alignment horizontal="justify" vertical="top" wrapText="1"/>
    </xf>
    <xf numFmtId="49" fontId="2" fillId="0" borderId="10" xfId="0" applyNumberFormat="1" applyFont="1" applyFill="1" applyBorder="1" applyAlignment="1">
      <alignment horizontal="justify" vertical="center" wrapText="1"/>
    </xf>
    <xf numFmtId="0" fontId="2" fillId="0" borderId="10" xfId="0" applyFont="1" applyFill="1" applyBorder="1" applyAlignment="1">
      <alignment vertical="center" wrapText="1"/>
    </xf>
    <xf numFmtId="49" fontId="2" fillId="0" borderId="21" xfId="0" applyNumberFormat="1" applyFont="1" applyFill="1" applyBorder="1" applyAlignment="1" applyProtection="1">
      <alignment horizontal="justify" vertical="top" wrapText="1"/>
      <protection locked="0"/>
    </xf>
    <xf numFmtId="49" fontId="2" fillId="0" borderId="10" xfId="0" applyNumberFormat="1" applyFont="1" applyFill="1" applyBorder="1" applyAlignment="1" applyProtection="1">
      <alignment horizontal="justify" vertical="top" wrapText="1"/>
      <protection locked="0"/>
    </xf>
    <xf numFmtId="49" fontId="2" fillId="0" borderId="11" xfId="0" applyNumberFormat="1" applyFont="1" applyFill="1" applyBorder="1" applyAlignment="1">
      <alignment horizontal="center" vertical="center" wrapText="1"/>
    </xf>
    <xf numFmtId="4" fontId="14" fillId="0" borderId="10" xfId="0" applyNumberFormat="1" applyFont="1" applyFill="1" applyBorder="1" applyAlignment="1">
      <alignment horizontal="center" vertical="center" wrapText="1"/>
    </xf>
    <xf numFmtId="4" fontId="15" fillId="0" borderId="22" xfId="0" applyNumberFormat="1" applyFont="1" applyFill="1" applyBorder="1" applyAlignment="1">
      <alignment horizontal="center" vertical="center" wrapText="1"/>
    </xf>
    <xf numFmtId="4" fontId="15" fillId="0" borderId="19" xfId="0" applyNumberFormat="1" applyFont="1" applyFill="1" applyBorder="1" applyAlignment="1">
      <alignment horizontal="center" vertical="center" wrapText="1"/>
    </xf>
    <xf numFmtId="49" fontId="10" fillId="0" borderId="10" xfId="0" applyNumberFormat="1" applyFont="1" applyFill="1" applyBorder="1" applyAlignment="1">
      <alignment horizontal="justify" vertical="top" wrapText="1"/>
    </xf>
    <xf numFmtId="0" fontId="7" fillId="0" borderId="10" xfId="0" applyFont="1" applyFill="1" applyBorder="1" applyAlignment="1">
      <alignment horizontal="justify" vertical="center" wrapText="1"/>
    </xf>
    <xf numFmtId="0" fontId="2" fillId="0" borderId="0" xfId="0" applyFont="1" applyFill="1" applyAlignment="1">
      <alignment vertical="center" wrapText="1"/>
    </xf>
    <xf numFmtId="0" fontId="2" fillId="0" borderId="15" xfId="0" applyFont="1" applyFill="1" applyBorder="1" applyAlignment="1">
      <alignment horizontal="center" vertical="center" wrapText="1"/>
    </xf>
    <xf numFmtId="0" fontId="7" fillId="0" borderId="17" xfId="0" applyFont="1" applyFill="1" applyBorder="1" applyAlignment="1">
      <alignment vertical="center" wrapText="1"/>
    </xf>
    <xf numFmtId="0" fontId="7" fillId="0" borderId="10" xfId="0" applyFont="1" applyFill="1" applyBorder="1" applyAlignment="1">
      <alignment vertical="center" wrapText="1"/>
    </xf>
    <xf numFmtId="49" fontId="2" fillId="0" borderId="10" xfId="0" applyNumberFormat="1" applyFont="1" applyFill="1" applyBorder="1" applyAlignment="1" applyProtection="1">
      <alignment horizontal="justify" vertical="center" wrapText="1"/>
      <protection locked="0"/>
    </xf>
    <xf numFmtId="0" fontId="7" fillId="0" borderId="10" xfId="0" applyFont="1" applyFill="1" applyBorder="1" applyAlignment="1">
      <alignment horizontal="justify" vertical="center" wrapText="1"/>
    </xf>
    <xf numFmtId="0" fontId="2" fillId="0" borderId="10" xfId="0" applyFont="1" applyFill="1" applyBorder="1" applyAlignment="1">
      <alignment horizontal="justify" wrapText="1"/>
    </xf>
    <xf numFmtId="0" fontId="1" fillId="0" borderId="10" xfId="0" applyFont="1" applyFill="1" applyBorder="1" applyAlignment="1">
      <alignment horizontal="justify" vertical="center" wrapText="1"/>
    </xf>
    <xf numFmtId="0" fontId="2" fillId="0" borderId="17" xfId="0" applyFont="1" applyFill="1" applyBorder="1" applyAlignment="1">
      <alignment horizontal="left" vertical="center" wrapText="1"/>
    </xf>
    <xf numFmtId="0" fontId="2" fillId="0" borderId="10" xfId="0" applyFont="1" applyFill="1" applyBorder="1" applyAlignment="1">
      <alignment horizontal="justify" vertical="center" wrapText="1"/>
    </xf>
    <xf numFmtId="0" fontId="2" fillId="0" borderId="10" xfId="0" applyFont="1" applyFill="1" applyBorder="1" applyAlignment="1">
      <alignment horizontal="justify" vertical="top" wrapText="1"/>
    </xf>
    <xf numFmtId="49" fontId="7" fillId="0" borderId="10" xfId="0" applyNumberFormat="1" applyFont="1" applyFill="1" applyBorder="1" applyAlignment="1">
      <alignment horizontal="justify" vertical="center" wrapText="1"/>
    </xf>
    <xf numFmtId="49" fontId="2" fillId="0" borderId="10" xfId="0" applyNumberFormat="1" applyFont="1" applyFill="1" applyBorder="1" applyAlignment="1">
      <alignment horizontal="justify" vertical="center" wrapText="1"/>
    </xf>
    <xf numFmtId="0" fontId="2" fillId="0" borderId="20" xfId="0" applyFont="1" applyFill="1" applyBorder="1" applyAlignment="1">
      <alignment horizontal="justify" vertical="top" wrapText="1"/>
    </xf>
    <xf numFmtId="0" fontId="7" fillId="0" borderId="15" xfId="0" applyFont="1" applyFill="1" applyBorder="1" applyAlignment="1">
      <alignment horizontal="justify" vertical="center" wrapText="1"/>
    </xf>
    <xf numFmtId="49" fontId="7" fillId="0" borderId="17" xfId="0" applyNumberFormat="1" applyFont="1" applyFill="1" applyBorder="1" applyAlignment="1" applyProtection="1">
      <alignment horizontal="justify" vertical="center" wrapText="1"/>
      <protection locked="0"/>
    </xf>
    <xf numFmtId="49" fontId="7" fillId="0" borderId="10" xfId="0" applyNumberFormat="1" applyFont="1" applyFill="1" applyBorder="1" applyAlignment="1" applyProtection="1">
      <alignment horizontal="justify" vertical="top" wrapText="1"/>
      <protection locked="0"/>
    </xf>
    <xf numFmtId="0" fontId="10" fillId="0" borderId="10" xfId="0" applyFont="1" applyFill="1" applyBorder="1" applyAlignment="1">
      <alignment horizontal="justify" vertical="top" wrapText="1"/>
    </xf>
    <xf numFmtId="49" fontId="7" fillId="0" borderId="10" xfId="0" applyNumberFormat="1" applyFont="1" applyFill="1" applyBorder="1" applyAlignment="1">
      <alignment horizontal="justify" vertical="top" wrapText="1"/>
    </xf>
    <xf numFmtId="49" fontId="2" fillId="0" borderId="10" xfId="0" applyNumberFormat="1" applyFont="1" applyFill="1" applyBorder="1" applyAlignment="1">
      <alignment horizontal="justify" vertical="top" wrapText="1"/>
    </xf>
    <xf numFmtId="49" fontId="10" fillId="0" borderId="10" xfId="0" applyNumberFormat="1" applyFont="1" applyFill="1" applyBorder="1" applyAlignment="1" applyProtection="1">
      <alignment horizontal="justify" vertical="top" wrapText="1"/>
      <protection locked="0"/>
    </xf>
    <xf numFmtId="0" fontId="2" fillId="0" borderId="10" xfId="0" applyNumberFormat="1" applyFont="1" applyFill="1" applyBorder="1" applyAlignment="1">
      <alignment horizontal="justify" vertical="top" wrapText="1" readingOrder="1"/>
    </xf>
    <xf numFmtId="0" fontId="2" fillId="0" borderId="10" xfId="0" applyFont="1" applyFill="1" applyBorder="1" applyAlignment="1">
      <alignment horizontal="justify" vertical="top" wrapText="1"/>
    </xf>
    <xf numFmtId="49" fontId="10" fillId="0" borderId="10" xfId="0" applyNumberFormat="1" applyFont="1" applyFill="1" applyBorder="1" applyAlignment="1" applyProtection="1">
      <alignment horizontal="justify" vertical="top" wrapText="1"/>
      <protection locked="0"/>
    </xf>
    <xf numFmtId="0" fontId="2" fillId="0" borderId="10" xfId="0" applyNumberFormat="1" applyFont="1" applyFill="1" applyBorder="1" applyAlignment="1">
      <alignment horizontal="justify" vertical="top" wrapText="1"/>
    </xf>
    <xf numFmtId="0" fontId="7" fillId="0" borderId="15" xfId="0" applyFont="1" applyFill="1" applyBorder="1" applyAlignment="1">
      <alignment vertical="center" wrapText="1"/>
    </xf>
    <xf numFmtId="0" fontId="7"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center" vertical="center" wrapText="1"/>
    </xf>
    <xf numFmtId="49" fontId="10" fillId="0" borderId="0" xfId="0" applyNumberFormat="1" applyFont="1" applyFill="1" applyBorder="1" applyAlignment="1" applyProtection="1">
      <alignment horizontal="justify" vertical="center" wrapText="1"/>
      <protection locked="0"/>
    </xf>
    <xf numFmtId="49" fontId="2" fillId="0" borderId="0" xfId="0" applyNumberFormat="1" applyFont="1" applyFill="1" applyAlignment="1">
      <alignment vertical="center" wrapText="1"/>
    </xf>
    <xf numFmtId="49" fontId="3" fillId="0" borderId="0" xfId="0" applyNumberFormat="1" applyFont="1" applyFill="1" applyAlignment="1">
      <alignment horizontal="center" vertical="center" wrapText="1"/>
    </xf>
    <xf numFmtId="49" fontId="7" fillId="0" borderId="17" xfId="0" applyNumberFormat="1" applyFont="1" applyFill="1" applyBorder="1" applyAlignment="1">
      <alignment horizontal="center" vertical="center" wrapText="1"/>
    </xf>
    <xf numFmtId="49" fontId="2" fillId="0" borderId="23" xfId="0" applyNumberFormat="1" applyFont="1" applyFill="1" applyBorder="1" applyAlignment="1">
      <alignment horizontal="justify" vertical="center" wrapText="1"/>
    </xf>
    <xf numFmtId="49" fontId="7" fillId="0" borderId="10" xfId="0" applyNumberFormat="1" applyFont="1" applyFill="1" applyBorder="1" applyAlignment="1" applyProtection="1">
      <alignment horizontal="justify" vertical="center" wrapText="1"/>
      <protection locked="0"/>
    </xf>
    <xf numFmtId="0" fontId="2" fillId="0" borderId="17" xfId="0" applyFont="1" applyFill="1" applyBorder="1" applyAlignment="1">
      <alignment horizontal="justify" vertical="center" wrapText="1"/>
    </xf>
    <xf numFmtId="0" fontId="6" fillId="0" borderId="0" xfId="0" applyFont="1" applyFill="1" applyBorder="1" applyAlignment="1">
      <alignment horizontal="justify" wrapText="1"/>
    </xf>
    <xf numFmtId="0" fontId="11" fillId="0" borderId="10" xfId="0" applyFont="1" applyFill="1" applyBorder="1" applyAlignment="1">
      <alignment horizontal="justify" vertical="center" wrapText="1"/>
    </xf>
    <xf numFmtId="49" fontId="7" fillId="0" borderId="15" xfId="0" applyNumberFormat="1" applyFont="1" applyFill="1" applyBorder="1" applyAlignment="1">
      <alignment horizontal="justify" vertical="center" wrapText="1"/>
    </xf>
    <xf numFmtId="49" fontId="14" fillId="0" borderId="15" xfId="0" applyNumberFormat="1" applyFont="1" applyFill="1" applyBorder="1" applyAlignment="1" applyProtection="1">
      <alignment horizontal="justify" vertical="top" wrapText="1"/>
      <protection locked="0"/>
    </xf>
    <xf numFmtId="49" fontId="2" fillId="0" borderId="17" xfId="0" applyNumberFormat="1" applyFont="1" applyFill="1" applyBorder="1" applyAlignment="1" applyProtection="1">
      <alignment horizontal="justify" vertical="top" wrapText="1"/>
      <protection locked="0"/>
    </xf>
    <xf numFmtId="49" fontId="2" fillId="0" borderId="17" xfId="0" applyNumberFormat="1" applyFont="1" applyFill="1" applyBorder="1" applyAlignment="1">
      <alignment horizontal="justify" vertical="top" wrapText="1"/>
    </xf>
    <xf numFmtId="0" fontId="2" fillId="0" borderId="20" xfId="0" applyNumberFormat="1" applyFont="1" applyFill="1" applyBorder="1" applyAlignment="1">
      <alignment horizontal="justify" vertical="top" wrapText="1"/>
    </xf>
    <xf numFmtId="0" fontId="2" fillId="0" borderId="21" xfId="0" applyNumberFormat="1" applyFont="1" applyFill="1" applyBorder="1" applyAlignment="1">
      <alignment horizontal="justify" vertical="top" wrapText="1"/>
    </xf>
    <xf numFmtId="49" fontId="7" fillId="0" borderId="0" xfId="0" applyNumberFormat="1" applyFont="1" applyFill="1" applyBorder="1" applyAlignment="1">
      <alignment horizontal="justify" vertical="center" wrapText="1"/>
    </xf>
    <xf numFmtId="0" fontId="2" fillId="0" borderId="0" xfId="0" applyFont="1" applyFill="1" applyAlignment="1">
      <alignment vertical="center" wrapText="1"/>
    </xf>
    <xf numFmtId="0" fontId="4" fillId="0" borderId="0" xfId="0" applyFont="1" applyFill="1" applyAlignment="1">
      <alignment horizontal="center" vertical="center" wrapText="1"/>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0" fontId="6" fillId="0" borderId="0" xfId="0" applyFont="1" applyFill="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textRotation="255" wrapText="1"/>
    </xf>
    <xf numFmtId="0" fontId="2" fillId="0" borderId="10" xfId="0" applyFont="1" applyFill="1" applyBorder="1" applyAlignment="1">
      <alignment horizontal="center" vertical="center" wrapText="1"/>
    </xf>
    <xf numFmtId="0" fontId="5" fillId="0" borderId="24" xfId="0"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 fontId="14" fillId="0" borderId="17"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4" fontId="24" fillId="0" borderId="22" xfId="0" applyNumberFormat="1" applyFont="1" applyFill="1" applyBorder="1" applyAlignment="1">
      <alignment horizontal="center" vertical="center" wrapText="1"/>
    </xf>
    <xf numFmtId="4" fontId="13" fillId="0" borderId="10" xfId="0" applyNumberFormat="1" applyFont="1" applyFill="1" applyBorder="1" applyAlignment="1">
      <alignment horizontal="center" vertical="center" wrapText="1"/>
    </xf>
    <xf numFmtId="4" fontId="24" fillId="0" borderId="19"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wrapText="1"/>
    </xf>
    <xf numFmtId="4" fontId="14" fillId="0" borderId="25" xfId="0" applyNumberFormat="1" applyFont="1" applyFill="1" applyBorder="1" applyAlignment="1">
      <alignment horizontal="center" vertical="center" wrapText="1"/>
    </xf>
    <xf numFmtId="49" fontId="2" fillId="0" borderId="11" xfId="0" applyNumberFormat="1" applyFont="1" applyFill="1" applyBorder="1" applyAlignment="1" applyProtection="1">
      <alignment horizontal="center" vertical="center"/>
      <protection locked="0"/>
    </xf>
    <xf numFmtId="0" fontId="10" fillId="0" borderId="0" xfId="0" applyFont="1" applyFill="1" applyBorder="1" applyAlignment="1">
      <alignment vertical="center" wrapText="1"/>
    </xf>
    <xf numFmtId="0" fontId="10" fillId="0" borderId="0" xfId="0" applyFont="1" applyFill="1" applyAlignment="1">
      <alignment vertical="center" wrapText="1"/>
    </xf>
    <xf numFmtId="49" fontId="7" fillId="0" borderId="11" xfId="0" applyNumberFormat="1" applyFont="1" applyFill="1" applyBorder="1" applyAlignment="1" applyProtection="1">
      <alignment horizontal="center" vertical="center"/>
      <protection locked="0"/>
    </xf>
    <xf numFmtId="4" fontId="14" fillId="0" borderId="19" xfId="0" applyNumberFormat="1" applyFont="1" applyFill="1" applyBorder="1" applyAlignment="1">
      <alignment horizontal="center" vertical="center" wrapText="1"/>
    </xf>
    <xf numFmtId="4" fontId="14" fillId="0" borderId="22"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180" fontId="2" fillId="0" borderId="0" xfId="0" applyNumberFormat="1" applyFont="1" applyFill="1" applyBorder="1" applyAlignment="1">
      <alignment vertical="center" wrapText="1"/>
    </xf>
    <xf numFmtId="49" fontId="2" fillId="0" borderId="14" xfId="0" applyNumberFormat="1" applyFont="1" applyFill="1" applyBorder="1" applyAlignment="1">
      <alignment horizontal="center" vertical="center" wrapText="1"/>
    </xf>
    <xf numFmtId="4" fontId="15" fillId="0" borderId="17" xfId="0" applyNumberFormat="1" applyFont="1" applyFill="1" applyBorder="1" applyAlignment="1">
      <alignment horizontal="center" vertical="center" wrapText="1"/>
    </xf>
    <xf numFmtId="49" fontId="7" fillId="0" borderId="0" xfId="0" applyNumberFormat="1" applyFont="1" applyFill="1" applyBorder="1" applyAlignment="1">
      <alignment vertical="center" wrapText="1"/>
    </xf>
    <xf numFmtId="49" fontId="7" fillId="0" borderId="0" xfId="0" applyNumberFormat="1" applyFont="1" applyFill="1" applyAlignment="1">
      <alignment vertical="center" wrapText="1"/>
    </xf>
    <xf numFmtId="49" fontId="2" fillId="0" borderId="12" xfId="0" applyNumberFormat="1" applyFont="1" applyFill="1" applyBorder="1" applyAlignment="1">
      <alignment horizontal="center" vertical="top" wrapText="1"/>
    </xf>
    <xf numFmtId="49" fontId="10" fillId="0" borderId="12" xfId="0" applyNumberFormat="1" applyFont="1" applyFill="1" applyBorder="1" applyAlignment="1">
      <alignment horizontal="center" vertical="top" wrapText="1"/>
    </xf>
    <xf numFmtId="49" fontId="11" fillId="0" borderId="11" xfId="0" applyNumberFormat="1" applyFont="1" applyFill="1" applyBorder="1" applyAlignment="1">
      <alignment horizontal="center" vertical="center" wrapText="1"/>
    </xf>
    <xf numFmtId="4" fontId="25" fillId="0" borderId="10" xfId="0" applyNumberFormat="1" applyFont="1" applyFill="1" applyBorder="1" applyAlignment="1">
      <alignment horizontal="center" vertical="center" wrapText="1"/>
    </xf>
    <xf numFmtId="0" fontId="11" fillId="0" borderId="0" xfId="0" applyFont="1" applyFill="1" applyBorder="1" applyAlignment="1">
      <alignment vertical="center" wrapText="1"/>
    </xf>
    <xf numFmtId="0" fontId="11" fillId="0" borderId="0" xfId="0" applyFont="1" applyFill="1" applyAlignment="1">
      <alignment vertical="center" wrapText="1"/>
    </xf>
    <xf numFmtId="0" fontId="2" fillId="0" borderId="26" xfId="0" applyFont="1" applyFill="1" applyBorder="1" applyAlignment="1">
      <alignment horizontal="center" vertical="center" wrapText="1"/>
    </xf>
    <xf numFmtId="4" fontId="15" fillId="0" borderId="20" xfId="0" applyNumberFormat="1" applyFont="1" applyFill="1" applyBorder="1" applyAlignment="1">
      <alignment horizontal="center" vertical="center" wrapText="1"/>
    </xf>
    <xf numFmtId="4" fontId="15" fillId="0" borderId="27"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2" fillId="0" borderId="12" xfId="0" applyFont="1" applyFill="1" applyBorder="1" applyAlignment="1">
      <alignment horizontal="center" vertical="center" wrapText="1"/>
    </xf>
    <xf numFmtId="4" fontId="15" fillId="0" borderId="21" xfId="0" applyNumberFormat="1" applyFont="1" applyFill="1" applyBorder="1" applyAlignment="1">
      <alignment horizontal="center" vertical="center" wrapText="1"/>
    </xf>
    <xf numFmtId="4" fontId="15" fillId="0" borderId="28" xfId="0" applyNumberFormat="1" applyFont="1" applyFill="1" applyBorder="1" applyAlignment="1">
      <alignment horizontal="center" vertical="center" wrapText="1"/>
    </xf>
    <xf numFmtId="4" fontId="15" fillId="0" borderId="29" xfId="0" applyNumberFormat="1" applyFont="1" applyFill="1" applyBorder="1" applyAlignment="1">
      <alignment horizontal="center" vertical="center" wrapText="1"/>
    </xf>
    <xf numFmtId="49" fontId="7" fillId="0" borderId="13" xfId="0" applyNumberFormat="1" applyFont="1" applyFill="1" applyBorder="1" applyAlignment="1" applyProtection="1">
      <alignment horizontal="center" vertical="center"/>
      <protection locked="0"/>
    </xf>
    <xf numFmtId="49" fontId="2" fillId="0" borderId="14" xfId="0" applyNumberFormat="1" applyFont="1" applyFill="1" applyBorder="1" applyAlignment="1" applyProtection="1">
      <alignment horizontal="center" vertical="center"/>
      <protection locked="0"/>
    </xf>
    <xf numFmtId="4" fontId="15" fillId="0" borderId="30" xfId="0" applyNumberFormat="1" applyFont="1" applyFill="1" applyBorder="1" applyAlignment="1">
      <alignment horizontal="center" vertical="center" wrapText="1"/>
    </xf>
    <xf numFmtId="4" fontId="15" fillId="0" borderId="25" xfId="0" applyNumberFormat="1" applyFont="1" applyFill="1" applyBorder="1" applyAlignment="1">
      <alignment horizontal="center" vertical="center" wrapText="1"/>
    </xf>
    <xf numFmtId="49" fontId="2" fillId="0" borderId="12" xfId="0" applyNumberFormat="1" applyFont="1" applyFill="1" applyBorder="1" applyAlignment="1" applyProtection="1">
      <alignment horizontal="center" vertical="center"/>
      <protection locked="0"/>
    </xf>
    <xf numFmtId="4" fontId="15" fillId="0" borderId="31" xfId="0" applyNumberFormat="1" applyFont="1" applyFill="1" applyBorder="1" applyAlignment="1">
      <alignment horizontal="center" vertical="center" wrapText="1"/>
    </xf>
    <xf numFmtId="49" fontId="2" fillId="0" borderId="13" xfId="0" applyNumberFormat="1" applyFont="1" applyFill="1" applyBorder="1" applyAlignment="1" applyProtection="1">
      <alignment horizontal="center" vertical="center"/>
      <protection locked="0"/>
    </xf>
    <xf numFmtId="49" fontId="2" fillId="0" borderId="32" xfId="0" applyNumberFormat="1" applyFont="1" applyFill="1" applyBorder="1" applyAlignment="1" applyProtection="1">
      <alignment horizontal="center" vertical="center"/>
      <protection locked="0"/>
    </xf>
    <xf numFmtId="4" fontId="24" fillId="0" borderId="21" xfId="0" applyNumberFormat="1" applyFont="1" applyFill="1" applyBorder="1" applyAlignment="1">
      <alignment horizontal="center" vertical="center" wrapText="1"/>
    </xf>
    <xf numFmtId="4" fontId="15" fillId="0" borderId="33" xfId="0" applyNumberFormat="1" applyFont="1" applyFill="1" applyBorder="1" applyAlignment="1">
      <alignment horizontal="center" vertical="center" wrapText="1"/>
    </xf>
    <xf numFmtId="49" fontId="10" fillId="0" borderId="13" xfId="0" applyNumberFormat="1" applyFont="1" applyFill="1" applyBorder="1" applyAlignment="1" applyProtection="1">
      <alignment horizontal="center" vertical="center"/>
      <protection locked="0"/>
    </xf>
    <xf numFmtId="2" fontId="4" fillId="0" borderId="20" xfId="0" applyNumberFormat="1" applyFont="1" applyFill="1" applyBorder="1" applyAlignment="1">
      <alignment horizontal="center" vertical="center" wrapText="1"/>
    </xf>
    <xf numFmtId="2" fontId="4" fillId="0" borderId="31"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182" fontId="22" fillId="0" borderId="0" xfId="0" applyNumberFormat="1" applyFont="1" applyFill="1" applyAlignment="1">
      <alignment vertical="center" wrapText="1"/>
    </xf>
    <xf numFmtId="182" fontId="22" fillId="0" borderId="0" xfId="0" applyNumberFormat="1" applyFont="1" applyFill="1" applyAlignment="1">
      <alignment/>
    </xf>
    <xf numFmtId="0" fontId="23" fillId="0" borderId="0" xfId="0" applyFont="1" applyFill="1" applyAlignment="1">
      <alignment vertical="center" wrapText="1"/>
    </xf>
    <xf numFmtId="0" fontId="22" fillId="0" borderId="0" xfId="0" applyFont="1" applyFill="1" applyAlignment="1">
      <alignment vertical="center"/>
    </xf>
    <xf numFmtId="2" fontId="23" fillId="0" borderId="0" xfId="0" applyNumberFormat="1" applyFont="1" applyFill="1" applyBorder="1" applyAlignment="1">
      <alignment horizontal="center" vertical="center" wrapText="1"/>
    </xf>
    <xf numFmtId="182" fontId="2" fillId="0" borderId="0" xfId="0" applyNumberFormat="1" applyFont="1" applyFill="1" applyAlignment="1">
      <alignment vertical="center" wrapText="1"/>
    </xf>
    <xf numFmtId="4" fontId="14" fillId="0" borderId="18" xfId="0" applyNumberFormat="1" applyFont="1" applyFill="1" applyBorder="1" applyAlignment="1">
      <alignment horizontal="center" vertical="center" wrapText="1"/>
    </xf>
    <xf numFmtId="0" fontId="10" fillId="22" borderId="0" xfId="0" applyFont="1" applyFill="1" applyBorder="1" applyAlignment="1">
      <alignment vertical="center" wrapText="1"/>
    </xf>
    <xf numFmtId="0" fontId="10" fillId="22" borderId="0" xfId="0" applyFont="1" applyFill="1" applyAlignment="1">
      <alignment vertical="center" wrapText="1"/>
    </xf>
    <xf numFmtId="0" fontId="2" fillId="22" borderId="0" xfId="0" applyFont="1" applyFill="1" applyBorder="1" applyAlignment="1">
      <alignment vertical="center" wrapText="1"/>
    </xf>
    <xf numFmtId="0" fontId="2" fillId="22" borderId="0" xfId="0" applyFont="1" applyFill="1" applyAlignment="1">
      <alignment vertical="center" wrapText="1"/>
    </xf>
    <xf numFmtId="0" fontId="6" fillId="0" borderId="13" xfId="0"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0" fontId="6" fillId="0" borderId="15" xfId="0"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49" fontId="2" fillId="24" borderId="10" xfId="0" applyNumberFormat="1" applyFont="1" applyFill="1" applyBorder="1" applyAlignment="1" applyProtection="1">
      <alignment horizontal="justify" vertical="center" wrapText="1"/>
      <protection locked="0"/>
    </xf>
    <xf numFmtId="4" fontId="15" fillId="24" borderId="10" xfId="0" applyNumberFormat="1" applyFont="1" applyFill="1" applyBorder="1" applyAlignment="1">
      <alignment horizontal="center" vertical="center" wrapText="1"/>
    </xf>
    <xf numFmtId="4" fontId="15" fillId="24" borderId="22" xfId="0" applyNumberFormat="1" applyFont="1" applyFill="1" applyBorder="1" applyAlignment="1">
      <alignment horizontal="center" vertical="center" wrapText="1"/>
    </xf>
    <xf numFmtId="4" fontId="15" fillId="24" borderId="19" xfId="0" applyNumberFormat="1" applyFont="1" applyFill="1" applyBorder="1" applyAlignment="1">
      <alignment horizontal="center" vertical="center" wrapText="1"/>
    </xf>
    <xf numFmtId="4" fontId="3" fillId="0" borderId="15" xfId="0" applyNumberFormat="1" applyFont="1" applyFill="1" applyBorder="1" applyAlignment="1">
      <alignment horizontal="center" vertical="center" wrapText="1"/>
    </xf>
    <xf numFmtId="4" fontId="3" fillId="0" borderId="16" xfId="0" applyNumberFormat="1" applyFont="1" applyFill="1" applyBorder="1" applyAlignment="1">
      <alignment horizontal="center" vertical="center" wrapText="1"/>
    </xf>
    <xf numFmtId="4" fontId="26" fillId="24" borderId="0" xfId="0" applyNumberFormat="1" applyFont="1" applyFill="1" applyBorder="1" applyAlignment="1">
      <alignment horizontal="center" vertical="center" wrapText="1"/>
    </xf>
    <xf numFmtId="4" fontId="2" fillId="0" borderId="0" xfId="0" applyNumberFormat="1" applyFont="1" applyFill="1" applyBorder="1" applyAlignment="1">
      <alignment vertical="center" wrapText="1"/>
    </xf>
    <xf numFmtId="0" fontId="4" fillId="0" borderId="0" xfId="0" applyFont="1" applyFill="1" applyAlignment="1">
      <alignment horizontal="center" vertical="center" wrapText="1"/>
    </xf>
    <xf numFmtId="4" fontId="26" fillId="0" borderId="0" xfId="0" applyNumberFormat="1" applyFont="1" applyFill="1" applyBorder="1" applyAlignment="1">
      <alignment horizontal="center" vertical="center" wrapText="1"/>
    </xf>
    <xf numFmtId="49" fontId="2" fillId="24" borderId="35" xfId="0" applyNumberFormat="1" applyFont="1" applyFill="1" applyBorder="1" applyAlignment="1" applyProtection="1">
      <alignment horizontal="center" vertical="center"/>
      <protection locked="0"/>
    </xf>
    <xf numFmtId="49" fontId="2" fillId="24" borderId="36" xfId="0" applyNumberFormat="1" applyFont="1" applyFill="1" applyBorder="1" applyAlignment="1" applyProtection="1">
      <alignment horizontal="justify" vertical="center" wrapText="1"/>
      <protection locked="0"/>
    </xf>
    <xf numFmtId="4" fontId="15" fillId="24" borderId="36" xfId="0" applyNumberFormat="1" applyFont="1" applyFill="1" applyBorder="1" applyAlignment="1">
      <alignment horizontal="center" vertical="center" wrapText="1"/>
    </xf>
    <xf numFmtId="4" fontId="15" fillId="0" borderId="36" xfId="0" applyNumberFormat="1" applyFont="1" applyFill="1" applyBorder="1" applyAlignment="1">
      <alignment horizontal="center" vertical="center" wrapText="1"/>
    </xf>
    <xf numFmtId="4" fontId="15" fillId="24" borderId="24" xfId="0" applyNumberFormat="1" applyFont="1" applyFill="1" applyBorder="1" applyAlignment="1">
      <alignment horizontal="center" vertical="center" wrapText="1"/>
    </xf>
    <xf numFmtId="4" fontId="15" fillId="24" borderId="37" xfId="0" applyNumberFormat="1" applyFont="1" applyFill="1" applyBorder="1" applyAlignment="1">
      <alignment horizontal="center" vertical="center" wrapText="1"/>
    </xf>
    <xf numFmtId="49" fontId="7" fillId="0" borderId="38" xfId="0" applyNumberFormat="1" applyFont="1" applyFill="1" applyBorder="1" applyAlignment="1">
      <alignment horizontal="center" vertical="center" wrapText="1"/>
    </xf>
    <xf numFmtId="49" fontId="7" fillId="0" borderId="39" xfId="0" applyNumberFormat="1" applyFont="1" applyFill="1" applyBorder="1" applyAlignment="1">
      <alignment horizontal="justify" vertical="center" wrapText="1"/>
    </xf>
    <xf numFmtId="4" fontId="14" fillId="0" borderId="39" xfId="0" applyNumberFormat="1" applyFont="1" applyFill="1" applyBorder="1" applyAlignment="1">
      <alignment horizontal="center" vertical="center" wrapText="1"/>
    </xf>
    <xf numFmtId="4" fontId="15" fillId="0" borderId="39" xfId="0" applyNumberFormat="1" applyFont="1" applyFill="1" applyBorder="1" applyAlignment="1">
      <alignment horizontal="center" vertical="center" wrapText="1"/>
    </xf>
    <xf numFmtId="4" fontId="15" fillId="0" borderId="40" xfId="0" applyNumberFormat="1" applyFont="1" applyFill="1" applyBorder="1" applyAlignment="1">
      <alignment horizontal="center" vertical="center" wrapText="1"/>
    </xf>
    <xf numFmtId="49" fontId="2" fillId="0" borderId="35" xfId="0" applyNumberFormat="1" applyFont="1" applyFill="1" applyBorder="1" applyAlignment="1">
      <alignment horizontal="center" vertical="center" wrapText="1"/>
    </xf>
    <xf numFmtId="49" fontId="2" fillId="0" borderId="36" xfId="0" applyNumberFormat="1" applyFont="1" applyFill="1" applyBorder="1" applyAlignment="1">
      <alignment horizontal="justify" vertical="center" wrapText="1"/>
    </xf>
    <xf numFmtId="4" fontId="15" fillId="0" borderId="24" xfId="0" applyNumberFormat="1" applyFont="1" applyFill="1" applyBorder="1" applyAlignment="1">
      <alignment horizontal="center" vertical="center" wrapText="1"/>
    </xf>
    <xf numFmtId="4" fontId="15" fillId="0" borderId="37" xfId="0" applyNumberFormat="1" applyFont="1" applyFill="1" applyBorder="1" applyAlignment="1">
      <alignment horizontal="center" vertical="center" wrapText="1"/>
    </xf>
    <xf numFmtId="4" fontId="14" fillId="0" borderId="40" xfId="0" applyNumberFormat="1" applyFont="1" applyFill="1" applyBorder="1" applyAlignment="1">
      <alignment horizontal="center" vertical="center" wrapText="1"/>
    </xf>
    <xf numFmtId="0" fontId="2" fillId="0" borderId="36" xfId="0" applyFont="1" applyFill="1" applyBorder="1" applyAlignment="1">
      <alignment horizontal="justify" vertical="center" wrapText="1"/>
    </xf>
    <xf numFmtId="4" fontId="14" fillId="0" borderId="36" xfId="0" applyNumberFormat="1" applyFont="1" applyFill="1" applyBorder="1" applyAlignment="1">
      <alignment horizontal="center" vertical="center" wrapText="1"/>
    </xf>
    <xf numFmtId="0" fontId="7" fillId="0" borderId="39" xfId="0" applyFont="1" applyFill="1" applyBorder="1" applyAlignment="1">
      <alignment horizontal="justify" vertical="center" wrapText="1"/>
    </xf>
    <xf numFmtId="49" fontId="2" fillId="0" borderId="41" xfId="0" applyNumberFormat="1" applyFont="1" applyFill="1" applyBorder="1" applyAlignment="1" applyProtection="1">
      <alignment horizontal="center" vertical="center"/>
      <protection locked="0"/>
    </xf>
    <xf numFmtId="49" fontId="2" fillId="0" borderId="42" xfId="0" applyNumberFormat="1" applyFont="1" applyFill="1" applyBorder="1" applyAlignment="1">
      <alignment horizontal="justify" vertical="top" wrapText="1"/>
    </xf>
    <xf numFmtId="4" fontId="15" fillId="0" borderId="42" xfId="0" applyNumberFormat="1" applyFont="1" applyFill="1" applyBorder="1" applyAlignment="1">
      <alignment horizontal="center" vertical="center" wrapText="1"/>
    </xf>
    <xf numFmtId="4" fontId="15" fillId="0" borderId="43" xfId="0" applyNumberFormat="1" applyFont="1" applyFill="1" applyBorder="1" applyAlignment="1">
      <alignment horizontal="center" vertical="center" wrapText="1"/>
    </xf>
    <xf numFmtId="0" fontId="2" fillId="0" borderId="17" xfId="0" applyFont="1" applyFill="1" applyBorder="1" applyAlignment="1">
      <alignment horizontal="justify" vertical="top" wrapText="1"/>
    </xf>
    <xf numFmtId="49" fontId="2" fillId="0" borderId="38" xfId="0" applyNumberFormat="1" applyFont="1" applyFill="1" applyBorder="1" applyAlignment="1" applyProtection="1">
      <alignment horizontal="center" vertical="center"/>
      <protection locked="0"/>
    </xf>
    <xf numFmtId="0" fontId="2" fillId="0" borderId="39" xfId="0" applyNumberFormat="1" applyFont="1" applyFill="1" applyBorder="1" applyAlignment="1">
      <alignment horizontal="justify" vertical="top" wrapText="1" readingOrder="1"/>
    </xf>
    <xf numFmtId="4" fontId="15" fillId="0" borderId="44" xfId="0" applyNumberFormat="1" applyFont="1" applyFill="1" applyBorder="1" applyAlignment="1">
      <alignment horizontal="center" vertical="center" wrapText="1"/>
    </xf>
    <xf numFmtId="49" fontId="2" fillId="0" borderId="35" xfId="0" applyNumberFormat="1" applyFont="1" applyFill="1" applyBorder="1" applyAlignment="1" applyProtection="1">
      <alignment horizontal="center" vertical="center"/>
      <protection locked="0"/>
    </xf>
    <xf numFmtId="0" fontId="2" fillId="0" borderId="36" xfId="0" applyNumberFormat="1" applyFont="1" applyFill="1" applyBorder="1" applyAlignment="1">
      <alignment horizontal="justify" vertical="top" wrapText="1" readingOrder="1"/>
    </xf>
    <xf numFmtId="4" fontId="3" fillId="0" borderId="17" xfId="0" applyNumberFormat="1" applyFont="1" applyFill="1" applyBorder="1" applyAlignment="1">
      <alignment horizontal="center" vertical="center" wrapText="1"/>
    </xf>
    <xf numFmtId="4" fontId="16" fillId="0" borderId="10" xfId="0" applyNumberFormat="1" applyFont="1" applyFill="1" applyBorder="1" applyAlignment="1">
      <alignment horizontal="center" vertical="center" wrapText="1"/>
    </xf>
    <xf numFmtId="4" fontId="13" fillId="0" borderId="20" xfId="0" applyNumberFormat="1" applyFont="1" applyFill="1" applyBorder="1" applyAlignment="1">
      <alignment horizontal="center" vertical="center" wrapText="1"/>
    </xf>
    <xf numFmtId="2" fontId="14" fillId="0" borderId="0" xfId="0" applyNumberFormat="1" applyFont="1" applyFill="1" applyBorder="1" applyAlignment="1">
      <alignment horizontal="center" vertical="center" wrapText="1"/>
    </xf>
    <xf numFmtId="0" fontId="6" fillId="0" borderId="0" xfId="0" applyFont="1" applyFill="1" applyBorder="1" applyAlignment="1">
      <alignment vertical="center" wrapText="1"/>
    </xf>
    <xf numFmtId="182" fontId="6" fillId="0" borderId="0" xfId="0" applyNumberFormat="1" applyFont="1" applyFill="1" applyBorder="1" applyAlignment="1">
      <alignment vertical="center" wrapText="1"/>
    </xf>
    <xf numFmtId="4" fontId="6" fillId="0" borderId="0" xfId="0" applyNumberFormat="1" applyFont="1" applyFill="1" applyBorder="1" applyAlignment="1">
      <alignment vertical="center" wrapText="1"/>
    </xf>
    <xf numFmtId="0" fontId="6" fillId="0" borderId="0" xfId="0" applyFont="1" applyFill="1" applyAlignment="1">
      <alignment vertical="center" wrapText="1"/>
    </xf>
    <xf numFmtId="49" fontId="2" fillId="0" borderId="35" xfId="0" applyNumberFormat="1" applyFont="1" applyBorder="1" applyAlignment="1" applyProtection="1">
      <alignment horizontal="center" vertical="center"/>
      <protection locked="0"/>
    </xf>
    <xf numFmtId="49" fontId="2" fillId="0" borderId="36" xfId="0" applyNumberFormat="1" applyFont="1" applyFill="1" applyBorder="1" applyAlignment="1" applyProtection="1">
      <alignment horizontal="justify" vertical="center" wrapText="1"/>
      <protection locked="0"/>
    </xf>
    <xf numFmtId="4" fontId="4" fillId="0" borderId="36" xfId="0" applyNumberFormat="1" applyFont="1" applyBorder="1" applyAlignment="1">
      <alignment horizontal="center" vertical="center" wrapText="1"/>
    </xf>
    <xf numFmtId="4" fontId="4" fillId="0" borderId="36" xfId="0" applyNumberFormat="1" applyFont="1" applyFill="1" applyBorder="1" applyAlignment="1">
      <alignment horizontal="center" vertical="center" wrapText="1"/>
    </xf>
    <xf numFmtId="4" fontId="3" fillId="0" borderId="36" xfId="0" applyNumberFormat="1" applyFont="1" applyBorder="1" applyAlignment="1">
      <alignment horizontal="center" vertical="center" wrapText="1"/>
    </xf>
    <xf numFmtId="4" fontId="4" fillId="0" borderId="37" xfId="0" applyNumberFormat="1" applyFont="1" applyBorder="1" applyAlignment="1">
      <alignment horizontal="center" vertical="center" wrapText="1"/>
    </xf>
    <xf numFmtId="49" fontId="7" fillId="0" borderId="38" xfId="0" applyNumberFormat="1" applyFont="1" applyBorder="1" applyAlignment="1">
      <alignment horizontal="center" vertical="center" wrapText="1"/>
    </xf>
    <xf numFmtId="0" fontId="7" fillId="0" borderId="39" xfId="0" applyFont="1" applyFill="1" applyBorder="1" applyAlignment="1">
      <alignment horizontal="justify" vertical="center" wrapText="1"/>
    </xf>
    <xf numFmtId="4" fontId="3" fillId="0" borderId="39" xfId="0" applyNumberFormat="1" applyFont="1" applyBorder="1" applyAlignment="1">
      <alignment horizontal="center" vertical="center" wrapText="1"/>
    </xf>
    <xf numFmtId="4" fontId="3" fillId="0" borderId="39" xfId="0" applyNumberFormat="1" applyFont="1" applyFill="1" applyBorder="1" applyAlignment="1">
      <alignment horizontal="center" vertical="center" wrapText="1"/>
    </xf>
    <xf numFmtId="4" fontId="3" fillId="0" borderId="40" xfId="0" applyNumberFormat="1" applyFont="1" applyBorder="1" applyAlignment="1">
      <alignment horizontal="center" vertical="center" wrapText="1"/>
    </xf>
    <xf numFmtId="49" fontId="7" fillId="0" borderId="12" xfId="0" applyNumberFormat="1" applyFont="1" applyBorder="1" applyAlignment="1" applyProtection="1">
      <alignment horizontal="center" vertical="center"/>
      <protection locked="0"/>
    </xf>
    <xf numFmtId="49" fontId="7" fillId="0" borderId="20" xfId="0" applyNumberFormat="1" applyFont="1" applyFill="1" applyBorder="1" applyAlignment="1" applyProtection="1">
      <alignment horizontal="justify" vertical="center" wrapText="1"/>
      <protection locked="0"/>
    </xf>
    <xf numFmtId="4" fontId="4" fillId="0" borderId="20" xfId="0" applyNumberFormat="1" applyFont="1" applyFill="1" applyBorder="1" applyAlignment="1">
      <alignment horizontal="center" vertical="center" wrapText="1"/>
    </xf>
    <xf numFmtId="4" fontId="3" fillId="0" borderId="29" xfId="0" applyNumberFormat="1" applyFont="1" applyBorder="1" applyAlignment="1">
      <alignment horizontal="center" vertical="center" wrapText="1"/>
    </xf>
    <xf numFmtId="0" fontId="7" fillId="0" borderId="39" xfId="0" applyFont="1" applyFill="1" applyBorder="1" applyAlignment="1">
      <alignment horizontal="justify" vertical="top" wrapText="1"/>
    </xf>
    <xf numFmtId="49" fontId="7" fillId="0" borderId="10" xfId="0" applyNumberFormat="1" applyFont="1" applyFill="1" applyBorder="1" applyAlignment="1">
      <alignment horizontal="justify" vertical="top" wrapText="1"/>
    </xf>
    <xf numFmtId="49" fontId="7" fillId="0" borderId="21" xfId="0" applyNumberFormat="1" applyFont="1" applyFill="1" applyBorder="1" applyAlignment="1">
      <alignment horizontal="justify" vertical="center" wrapText="1"/>
    </xf>
    <xf numFmtId="0" fontId="4" fillId="0" borderId="0" xfId="0" applyFont="1" applyFill="1" applyAlignment="1">
      <alignment horizontal="left" vertical="center" wrapText="1"/>
    </xf>
    <xf numFmtId="0" fontId="4" fillId="0" borderId="0" xfId="0" applyFont="1" applyAlignment="1">
      <alignment vertical="center" wrapText="1"/>
    </xf>
    <xf numFmtId="4" fontId="4" fillId="0" borderId="29" xfId="0" applyNumberFormat="1" applyFont="1" applyBorder="1" applyAlignment="1">
      <alignment horizontal="center" vertical="center" wrapText="1"/>
    </xf>
    <xf numFmtId="0" fontId="2" fillId="0" borderId="10" xfId="0" applyFont="1" applyFill="1" applyBorder="1" applyAlignment="1">
      <alignment horizontal="left" vertical="center" wrapText="1"/>
    </xf>
    <xf numFmtId="49" fontId="10" fillId="0" borderId="20" xfId="0" applyNumberFormat="1" applyFont="1" applyFill="1" applyBorder="1" applyAlignment="1" applyProtection="1">
      <alignment horizontal="justify" vertical="top" wrapText="1"/>
      <protection locked="0"/>
    </xf>
    <xf numFmtId="4" fontId="13" fillId="0" borderId="29" xfId="0" applyNumberFormat="1" applyFont="1" applyBorder="1" applyAlignment="1">
      <alignment horizontal="center" vertical="center" wrapText="1"/>
    </xf>
    <xf numFmtId="0" fontId="6" fillId="0" borderId="20" xfId="0" applyFont="1" applyBorder="1" applyAlignment="1">
      <alignment horizontal="center" vertical="center" wrapText="1"/>
    </xf>
    <xf numFmtId="0" fontId="7" fillId="0" borderId="17" xfId="0" applyFont="1" applyFill="1" applyBorder="1" applyAlignment="1">
      <alignment horizontal="justify" vertical="center" wrapText="1"/>
    </xf>
    <xf numFmtId="4" fontId="4" fillId="0" borderId="17" xfId="0" applyNumberFormat="1" applyFont="1" applyBorder="1" applyAlignment="1">
      <alignment horizontal="center" vertical="center" wrapText="1"/>
    </xf>
    <xf numFmtId="49" fontId="2" fillId="0" borderId="14" xfId="0" applyNumberFormat="1" applyFont="1" applyBorder="1" applyAlignment="1" applyProtection="1">
      <alignment horizontal="center" vertical="center"/>
      <protection locked="0"/>
    </xf>
    <xf numFmtId="49" fontId="2" fillId="0" borderId="17" xfId="0" applyNumberFormat="1" applyFont="1" applyFill="1" applyBorder="1" applyAlignment="1" applyProtection="1">
      <alignment horizontal="justify" vertical="center" wrapText="1"/>
      <protection locked="0"/>
    </xf>
    <xf numFmtId="4" fontId="4" fillId="0" borderId="17" xfId="0" applyNumberFormat="1" applyFont="1" applyFill="1" applyBorder="1" applyAlignment="1">
      <alignment horizontal="center" vertical="center" wrapText="1"/>
    </xf>
    <xf numFmtId="4" fontId="4" fillId="0" borderId="18" xfId="0" applyNumberFormat="1" applyFont="1" applyBorder="1" applyAlignment="1">
      <alignment horizontal="center" vertical="center" wrapText="1"/>
    </xf>
    <xf numFmtId="49" fontId="7" fillId="0" borderId="11" xfId="0" applyNumberFormat="1" applyFont="1" applyBorder="1" applyAlignment="1">
      <alignment horizontal="center" vertical="top" wrapText="1"/>
    </xf>
    <xf numFmtId="0" fontId="2" fillId="0" borderId="3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3" fillId="0" borderId="0" xfId="0" applyFont="1" applyFill="1" applyBorder="1" applyAlignment="1">
      <alignment horizontal="left" vertical="center" wrapText="1"/>
    </xf>
    <xf numFmtId="0" fontId="6" fillId="0" borderId="0" xfId="0" applyFont="1" applyAlignment="1">
      <alignment horizontal="left" vertical="center" wrapText="1"/>
    </xf>
    <xf numFmtId="0" fontId="3" fillId="0" borderId="40" xfId="0" applyFont="1" applyBorder="1" applyAlignment="1">
      <alignment horizontal="center" vertical="center" wrapText="1"/>
    </xf>
    <xf numFmtId="0" fontId="21" fillId="0" borderId="19" xfId="0" applyFont="1" applyBorder="1" applyAlignment="1">
      <alignment horizontal="center"/>
    </xf>
    <xf numFmtId="0" fontId="21" fillId="0" borderId="29" xfId="0" applyFont="1" applyBorder="1" applyAlignment="1">
      <alignment horizontal="center"/>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0" xfId="0" applyFont="1" applyBorder="1" applyAlignment="1">
      <alignment horizontal="center" vertical="center" wrapText="1"/>
    </xf>
    <xf numFmtId="0" fontId="4" fillId="0" borderId="0" xfId="0" applyFont="1" applyAlignment="1">
      <alignment horizontal="left" vertical="center" wrapText="1"/>
    </xf>
    <xf numFmtId="181" fontId="7" fillId="0" borderId="11" xfId="61" applyNumberFormat="1" applyFont="1" applyBorder="1" applyAlignment="1">
      <alignment horizontal="center" vertical="top" wrapText="1"/>
    </xf>
    <xf numFmtId="0" fontId="6" fillId="0" borderId="0" xfId="0" applyFont="1" applyAlignment="1">
      <alignment horizontal="center" vertical="center" wrapText="1"/>
    </xf>
    <xf numFmtId="0" fontId="8" fillId="0" borderId="10" xfId="0" applyFont="1" applyBorder="1" applyAlignment="1">
      <alignment horizontal="center" vertical="center" wrapText="1"/>
    </xf>
    <xf numFmtId="0" fontId="8" fillId="0" borderId="20" xfId="0" applyFont="1" applyBorder="1" applyAlignment="1">
      <alignment horizontal="center" vertical="center" wrapText="1"/>
    </xf>
    <xf numFmtId="0" fontId="3" fillId="0" borderId="0" xfId="0" applyFont="1" applyAlignment="1">
      <alignment horizontal="center" vertical="center" wrapText="1"/>
    </xf>
    <xf numFmtId="0" fontId="6" fillId="0" borderId="1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39"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182" fontId="22" fillId="0" borderId="0" xfId="0" applyNumberFormat="1" applyFont="1" applyAlignment="1">
      <alignment horizontal="center" vertical="center"/>
    </xf>
    <xf numFmtId="182" fontId="12" fillId="0" borderId="0" xfId="0" applyNumberFormat="1" applyFont="1" applyBorder="1" applyAlignment="1">
      <alignment horizontal="left" vertical="center" wrapText="1"/>
    </xf>
    <xf numFmtId="49" fontId="7" fillId="0" borderId="12" xfId="0" applyNumberFormat="1" applyFont="1" applyBorder="1" applyAlignment="1">
      <alignment horizontal="center" vertical="top" wrapText="1"/>
    </xf>
    <xf numFmtId="182" fontId="22" fillId="0" borderId="0" xfId="0" applyNumberFormat="1" applyFont="1" applyBorder="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3" fillId="0" borderId="45" xfId="0" applyFont="1" applyFill="1" applyBorder="1" applyAlignment="1">
      <alignment horizontal="center" vertical="center" wrapText="1"/>
    </xf>
    <xf numFmtId="0" fontId="21" fillId="0" borderId="46" xfId="0" applyFont="1" applyFill="1" applyBorder="1" applyAlignment="1">
      <alignment/>
    </xf>
    <xf numFmtId="0" fontId="21" fillId="0" borderId="47" xfId="0" applyFont="1" applyFill="1" applyBorder="1" applyAlignment="1">
      <alignment/>
    </xf>
    <xf numFmtId="0" fontId="6"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182" fontId="22" fillId="0" borderId="0" xfId="0" applyNumberFormat="1" applyFont="1" applyFill="1" applyAlignment="1">
      <alignment horizontal="center" vertical="center"/>
    </xf>
    <xf numFmtId="0" fontId="6" fillId="0" borderId="20" xfId="0" applyFont="1" applyFill="1" applyBorder="1" applyAlignment="1">
      <alignment horizontal="center" vertical="center" wrapText="1"/>
    </xf>
    <xf numFmtId="0" fontId="6" fillId="0" borderId="42" xfId="0" applyFont="1" applyFill="1" applyBorder="1" applyAlignment="1">
      <alignment horizontal="center" vertical="center" wrapText="1"/>
    </xf>
    <xf numFmtId="49" fontId="3" fillId="0" borderId="0" xfId="0" applyNumberFormat="1" applyFont="1" applyFill="1" applyAlignment="1">
      <alignment horizontal="center" vertical="center" wrapText="1"/>
    </xf>
    <xf numFmtId="0" fontId="7" fillId="0" borderId="1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4" fillId="0" borderId="0"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52" xfId="0" applyFont="1" applyFill="1" applyBorder="1" applyAlignment="1">
      <alignment horizontal="center" vertical="center" wrapText="1"/>
    </xf>
    <xf numFmtId="49" fontId="2" fillId="0" borderId="3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39"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53" xfId="0"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2" fillId="0" borderId="4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41" xfId="0" applyFont="1" applyFill="1" applyBorder="1" applyAlignment="1">
      <alignment horizontal="center" vertical="center" wrapText="1"/>
    </xf>
    <xf numFmtId="49" fontId="23" fillId="0" borderId="0" xfId="0" applyNumberFormat="1" applyFont="1" applyFill="1" applyBorder="1" applyAlignment="1">
      <alignment horizontal="left" vertical="center" wrapText="1"/>
    </xf>
    <xf numFmtId="182" fontId="22" fillId="0" borderId="0" xfId="0" applyNumberFormat="1"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J2379"/>
  <sheetViews>
    <sheetView showZeros="0" view="pageBreakPreview" zoomScale="85" zoomScaleNormal="80" zoomScaleSheetLayoutView="85" zoomScalePageLayoutView="0" workbookViewId="0" topLeftCell="D1">
      <selection activeCell="D122" sqref="D122"/>
    </sheetView>
  </sheetViews>
  <sheetFormatPr defaultColWidth="9.125" defaultRowHeight="12.75"/>
  <cols>
    <col min="1" max="1" width="7.875" style="2" customWidth="1"/>
    <col min="2" max="2" width="43.75390625" style="107" customWidth="1"/>
    <col min="3" max="3" width="18.75390625" style="4" customWidth="1"/>
    <col min="4" max="4" width="16.875" style="4" customWidth="1"/>
    <col min="5" max="5" width="15.00390625" style="4" customWidth="1"/>
    <col min="6" max="6" width="15.125" style="4" customWidth="1"/>
    <col min="7" max="7" width="14.875" style="4" customWidth="1"/>
    <col min="8" max="8" width="13.875" style="4" customWidth="1"/>
    <col min="9" max="9" width="12.625" style="4" customWidth="1"/>
    <col min="10" max="10" width="14.625" style="4" customWidth="1"/>
    <col min="11" max="11" width="14.75390625" style="276" customWidth="1"/>
    <col min="12" max="12" width="14.625" style="12" customWidth="1"/>
    <col min="13" max="13" width="17.00390625" style="53" customWidth="1"/>
    <col min="14" max="16384" width="9.125" style="3" customWidth="1"/>
  </cols>
  <sheetData>
    <row r="1" spans="6:13" ht="15" customHeight="1">
      <c r="F1" s="322"/>
      <c r="G1" s="322"/>
      <c r="I1" s="296" t="s">
        <v>280</v>
      </c>
      <c r="J1" s="296"/>
      <c r="K1" s="296"/>
      <c r="L1" s="296"/>
      <c r="M1" s="45"/>
    </row>
    <row r="2" spans="6:13" ht="15.75" customHeight="1">
      <c r="F2" s="313"/>
      <c r="G2" s="313"/>
      <c r="I2" s="320" t="s">
        <v>120</v>
      </c>
      <c r="J2" s="320"/>
      <c r="K2" s="320"/>
      <c r="L2" s="296"/>
      <c r="M2" s="45"/>
    </row>
    <row r="3" spans="6:13" ht="16.5" customHeight="1">
      <c r="F3" s="313"/>
      <c r="G3" s="313"/>
      <c r="I3" s="320" t="s">
        <v>284</v>
      </c>
      <c r="J3" s="320"/>
      <c r="K3" s="320"/>
      <c r="L3" s="296"/>
      <c r="M3" s="45"/>
    </row>
    <row r="4" spans="6:13" ht="10.5" customHeight="1">
      <c r="F4" s="20"/>
      <c r="G4" s="20"/>
      <c r="H4" s="21"/>
      <c r="I4" s="21"/>
      <c r="J4" s="21"/>
      <c r="K4" s="238"/>
      <c r="L4" s="21"/>
      <c r="M4" s="45"/>
    </row>
    <row r="5" spans="1:13" s="5" customFormat="1" ht="21" customHeight="1">
      <c r="A5" s="325" t="s">
        <v>258</v>
      </c>
      <c r="B5" s="325"/>
      <c r="C5" s="325"/>
      <c r="D5" s="325"/>
      <c r="E5" s="325"/>
      <c r="F5" s="325"/>
      <c r="G5" s="325"/>
      <c r="H5" s="325"/>
      <c r="I5" s="325"/>
      <c r="J5" s="325"/>
      <c r="K5" s="325"/>
      <c r="L5" s="325"/>
      <c r="M5" s="49"/>
    </row>
    <row r="6" spans="1:13" s="5" customFormat="1" ht="24" customHeight="1">
      <c r="A6" s="325" t="s">
        <v>205</v>
      </c>
      <c r="B6" s="325"/>
      <c r="C6" s="325"/>
      <c r="D6" s="325"/>
      <c r="E6" s="325"/>
      <c r="F6" s="325"/>
      <c r="G6" s="325"/>
      <c r="H6" s="325"/>
      <c r="I6" s="325"/>
      <c r="J6" s="325"/>
      <c r="K6" s="325"/>
      <c r="L6" s="325"/>
      <c r="M6" s="49"/>
    </row>
    <row r="7" spans="10:13" ht="16.5" customHeight="1" thickBot="1">
      <c r="J7" s="317" t="s">
        <v>187</v>
      </c>
      <c r="K7" s="317"/>
      <c r="L7" s="317"/>
      <c r="M7" s="45"/>
    </row>
    <row r="8" spans="1:13" ht="15" customHeight="1">
      <c r="A8" s="329" t="s">
        <v>181</v>
      </c>
      <c r="B8" s="309" t="s">
        <v>182</v>
      </c>
      <c r="C8" s="328" t="s">
        <v>4</v>
      </c>
      <c r="D8" s="328"/>
      <c r="E8" s="328"/>
      <c r="F8" s="328" t="s">
        <v>5</v>
      </c>
      <c r="G8" s="328"/>
      <c r="H8" s="328"/>
      <c r="I8" s="328"/>
      <c r="J8" s="328"/>
      <c r="K8" s="328"/>
      <c r="L8" s="328"/>
      <c r="M8" s="314" t="s">
        <v>6</v>
      </c>
    </row>
    <row r="9" spans="1:13" ht="12" customHeight="1">
      <c r="A9" s="330"/>
      <c r="B9" s="310"/>
      <c r="C9" s="323" t="s">
        <v>7</v>
      </c>
      <c r="D9" s="318" t="s">
        <v>8</v>
      </c>
      <c r="E9" s="318"/>
      <c r="F9" s="323" t="s">
        <v>7</v>
      </c>
      <c r="G9" s="318" t="s">
        <v>183</v>
      </c>
      <c r="H9" s="318" t="s">
        <v>8</v>
      </c>
      <c r="I9" s="318"/>
      <c r="J9" s="318" t="s">
        <v>184</v>
      </c>
      <c r="K9" s="318" t="s">
        <v>8</v>
      </c>
      <c r="L9" s="318"/>
      <c r="M9" s="315"/>
    </row>
    <row r="10" spans="1:13" ht="12.75" customHeight="1">
      <c r="A10" s="330"/>
      <c r="B10" s="310"/>
      <c r="C10" s="323"/>
      <c r="D10" s="318" t="s">
        <v>124</v>
      </c>
      <c r="E10" s="318" t="s">
        <v>125</v>
      </c>
      <c r="F10" s="323"/>
      <c r="G10" s="318"/>
      <c r="H10" s="318" t="s">
        <v>124</v>
      </c>
      <c r="I10" s="318" t="s">
        <v>125</v>
      </c>
      <c r="J10" s="318"/>
      <c r="K10" s="326" t="s">
        <v>185</v>
      </c>
      <c r="L10" s="53" t="s">
        <v>8</v>
      </c>
      <c r="M10" s="315"/>
    </row>
    <row r="11" spans="1:13" ht="96.75" customHeight="1" thickBot="1">
      <c r="A11" s="331"/>
      <c r="B11" s="311"/>
      <c r="C11" s="324"/>
      <c r="D11" s="319"/>
      <c r="E11" s="319"/>
      <c r="F11" s="324"/>
      <c r="G11" s="319"/>
      <c r="H11" s="319"/>
      <c r="I11" s="319"/>
      <c r="J11" s="319"/>
      <c r="K11" s="327"/>
      <c r="L11" s="301" t="s">
        <v>195</v>
      </c>
      <c r="M11" s="316"/>
    </row>
    <row r="12" spans="1:13" s="35" customFormat="1" ht="21" customHeight="1" thickBot="1">
      <c r="A12" s="37">
        <v>1</v>
      </c>
      <c r="B12" s="108">
        <v>2</v>
      </c>
      <c r="C12" s="38">
        <v>3</v>
      </c>
      <c r="D12" s="38">
        <v>4</v>
      </c>
      <c r="E12" s="38">
        <v>5</v>
      </c>
      <c r="F12" s="38">
        <v>6</v>
      </c>
      <c r="G12" s="38">
        <v>7</v>
      </c>
      <c r="H12" s="38">
        <v>8</v>
      </c>
      <c r="I12" s="38">
        <v>9</v>
      </c>
      <c r="J12" s="38">
        <v>10</v>
      </c>
      <c r="K12" s="108">
        <v>11</v>
      </c>
      <c r="L12" s="38">
        <v>12</v>
      </c>
      <c r="M12" s="39" t="s">
        <v>186</v>
      </c>
    </row>
    <row r="13" spans="1:13" s="5" customFormat="1" ht="24" customHeight="1">
      <c r="A13" s="36" t="s">
        <v>79</v>
      </c>
      <c r="B13" s="109" t="s">
        <v>9</v>
      </c>
      <c r="C13" s="76">
        <f>C14</f>
        <v>21091881</v>
      </c>
      <c r="D13" s="76">
        <f>D14</f>
        <v>11958600</v>
      </c>
      <c r="E13" s="76">
        <f>E14</f>
        <v>995881</v>
      </c>
      <c r="F13" s="76">
        <f>G13+J13</f>
        <v>1306300</v>
      </c>
      <c r="G13" s="76">
        <f>G14</f>
        <v>1306300</v>
      </c>
      <c r="H13" s="76">
        <f>H14</f>
        <v>602600</v>
      </c>
      <c r="I13" s="76">
        <f>I14</f>
        <v>21400</v>
      </c>
      <c r="J13" s="76">
        <f>J14</f>
        <v>0</v>
      </c>
      <c r="K13" s="269">
        <f>K14</f>
        <v>0</v>
      </c>
      <c r="L13" s="76">
        <f>'Додаток 3'!L26</f>
        <v>0</v>
      </c>
      <c r="M13" s="77">
        <f>F13+C13</f>
        <v>22398181</v>
      </c>
    </row>
    <row r="14" spans="1:13" s="1" customFormat="1" ht="18" customHeight="1">
      <c r="A14" s="25" t="s">
        <v>50</v>
      </c>
      <c r="B14" s="98" t="s">
        <v>10</v>
      </c>
      <c r="C14" s="78">
        <f>20995700+196181-100000</f>
        <v>21091881</v>
      </c>
      <c r="D14" s="78">
        <v>11958600</v>
      </c>
      <c r="E14" s="78">
        <f>899700+196181-100000</f>
        <v>995881</v>
      </c>
      <c r="F14" s="78">
        <f>G14+J14</f>
        <v>1306300</v>
      </c>
      <c r="G14" s="78">
        <f>'Додаток 3'!G15+'Додаток 3'!G110+'Додаток 3'!G134</f>
        <v>1306300</v>
      </c>
      <c r="H14" s="78">
        <f>'Додаток 3'!H15+'Додаток 3'!H110+'Додаток 3'!H134</f>
        <v>602600</v>
      </c>
      <c r="I14" s="78">
        <f>'Додаток 3'!I15+'Додаток 3'!I110+'Додаток 3'!I134</f>
        <v>21400</v>
      </c>
      <c r="J14" s="78">
        <f>'Додаток 3'!J15+'Додаток 3'!J27+'Додаток 3'!J46+'Додаток 3'!J62+'Додаток 3'!J68+'Додаток 3'!J78+'Додаток 3'!J82+'Додаток 3'!J91+'Додаток 3'!J95+'Додаток 3'!J107+'Додаток 3'!J110+'Додаток 3'!J134+'Додаток 3'!J138+'Додаток 3'!J141+'Додаток 3'!J150+'Додаток 3'!J161</f>
        <v>0</v>
      </c>
      <c r="K14" s="83">
        <f>'Додаток 3'!K15+'Додаток 3'!K27+'Додаток 3'!K46+'Додаток 3'!K62+'Додаток 3'!K68+'Додаток 3'!K78+'Додаток 3'!K82+'Додаток 3'!K91+'Додаток 3'!K95+'Додаток 3'!K107+'Додаток 3'!K110+'Додаток 3'!K134+'Додаток 3'!K138+'Додаток 3'!K141+'Додаток 3'!K150+'Додаток 3'!K161</f>
        <v>0</v>
      </c>
      <c r="L14" s="79">
        <f>'Додаток 3'!L27</f>
        <v>0</v>
      </c>
      <c r="M14" s="80">
        <f>F14+C14</f>
        <v>22398181</v>
      </c>
    </row>
    <row r="15" spans="1:13" s="5" customFormat="1" ht="26.25" customHeight="1">
      <c r="A15" s="23" t="s">
        <v>51</v>
      </c>
      <c r="B15" s="110" t="s">
        <v>11</v>
      </c>
      <c r="C15" s="79">
        <f>C21+C20+C19+C18+C17+C16+C22+C23+C24+C25+C26+C27+C28</f>
        <v>260277300</v>
      </c>
      <c r="D15" s="79">
        <f aca="true" t="shared" si="0" ref="D15:J15">D21+D20+D19+D18+D17+D16+D22+D23+D24+D25+D26+D27+D28</f>
        <v>157144500</v>
      </c>
      <c r="E15" s="79">
        <f>E21+E20+E19+E18+E17+E16+E22+E23+E24+E25+E26+E27+E28</f>
        <v>29227500</v>
      </c>
      <c r="F15" s="79">
        <f>F21+F20+F19+F18+F17+F16+F22+F23+F24+F25+F26+F27+F28</f>
        <v>35901770</v>
      </c>
      <c r="G15" s="79">
        <f t="shared" si="0"/>
        <v>30327970</v>
      </c>
      <c r="H15" s="79">
        <f t="shared" si="0"/>
        <v>4041610</v>
      </c>
      <c r="I15" s="79">
        <f t="shared" si="0"/>
        <v>343820</v>
      </c>
      <c r="J15" s="79">
        <f t="shared" si="0"/>
        <v>5573800</v>
      </c>
      <c r="K15" s="86">
        <f>K21+K20+K19+K18+K17+K16+K22+K23+K24+K25+K26+K27+K28</f>
        <v>5335000</v>
      </c>
      <c r="L15" s="79">
        <f>L21+L20+L19+L18+L17+L16+L22+L23+L24+L25+L26+L27+L28</f>
        <v>0</v>
      </c>
      <c r="M15" s="81">
        <f>M21+M20+M19+M18+M17+M16+M22+M23+M24+M25+M26+M27+M28</f>
        <v>296179070</v>
      </c>
    </row>
    <row r="16" spans="1:13" s="5" customFormat="1" ht="19.5" customHeight="1">
      <c r="A16" s="33" t="s">
        <v>81</v>
      </c>
      <c r="B16" s="111" t="s">
        <v>30</v>
      </c>
      <c r="C16" s="78">
        <f>'Додаток 3'!C29</f>
        <v>78231500</v>
      </c>
      <c r="D16" s="78">
        <f>'Додаток 3'!D29</f>
        <v>44273000</v>
      </c>
      <c r="E16" s="78">
        <f>'Додаток 3'!E29</f>
        <v>11243600</v>
      </c>
      <c r="F16" s="78">
        <f>'Додаток 3'!F29+'Додаток 3'!F112</f>
        <v>16247690</v>
      </c>
      <c r="G16" s="78">
        <f>'Додаток 3'!G29+'Додаток 3'!G112</f>
        <v>14738690</v>
      </c>
      <c r="H16" s="78">
        <f>'Додаток 3'!H29+'Додаток 3'!H112</f>
        <v>617960</v>
      </c>
      <c r="I16" s="78">
        <f>'Додаток 3'!I29+'Додаток 3'!I112</f>
        <v>51460</v>
      </c>
      <c r="J16" s="78">
        <f>'Додаток 3'!J29+'Додаток 3'!J112</f>
        <v>1509000</v>
      </c>
      <c r="K16" s="83">
        <f>'Додаток 3'!K29+'Додаток 3'!K112</f>
        <v>1350000</v>
      </c>
      <c r="L16" s="78">
        <f>'Додаток 3'!L29</f>
        <v>0</v>
      </c>
      <c r="M16" s="80">
        <f>C16+F16</f>
        <v>94479190</v>
      </c>
    </row>
    <row r="17" spans="1:13" s="5" customFormat="1" ht="19.5" customHeight="1">
      <c r="A17" s="33" t="s">
        <v>82</v>
      </c>
      <c r="B17" s="111" t="s">
        <v>31</v>
      </c>
      <c r="C17" s="78">
        <f>'Додаток 3'!C30</f>
        <v>146225900</v>
      </c>
      <c r="D17" s="78">
        <f>'Додаток 3'!D30</f>
        <v>92133700</v>
      </c>
      <c r="E17" s="78">
        <f>'Додаток 3'!E30</f>
        <v>14286200</v>
      </c>
      <c r="F17" s="78">
        <f>'Додаток 3'!F30+'Додаток 3'!F113</f>
        <v>15054120</v>
      </c>
      <c r="G17" s="78">
        <f>'Додаток 3'!G30+'Додаток 3'!G113</f>
        <v>11454320</v>
      </c>
      <c r="H17" s="78">
        <f>'Додаток 3'!H30+'Додаток 3'!H113</f>
        <v>1178650</v>
      </c>
      <c r="I17" s="78">
        <f>'Додаток 3'!I30+'Додаток 3'!I113</f>
        <v>24820</v>
      </c>
      <c r="J17" s="78">
        <f>'Додаток 3'!J30+'Додаток 3'!J113</f>
        <v>3599800</v>
      </c>
      <c r="K17" s="83">
        <f>'Додаток 3'!K30+'Додаток 3'!K113</f>
        <v>3530000</v>
      </c>
      <c r="L17" s="78">
        <f>'Додаток 3'!L30</f>
        <v>0</v>
      </c>
      <c r="M17" s="80">
        <f aca="true" t="shared" si="1" ref="M17:M28">C17+F17</f>
        <v>161280020</v>
      </c>
    </row>
    <row r="18" spans="1:13" s="5" customFormat="1" ht="19.5" customHeight="1">
      <c r="A18" s="33" t="s">
        <v>137</v>
      </c>
      <c r="B18" s="111" t="s">
        <v>138</v>
      </c>
      <c r="C18" s="78">
        <f>'Додаток 3'!C31</f>
        <v>855500</v>
      </c>
      <c r="D18" s="78">
        <f>'Додаток 3'!D31</f>
        <v>627700</v>
      </c>
      <c r="E18" s="78">
        <f>'Додаток 3'!E31</f>
        <v>0</v>
      </c>
      <c r="F18" s="78">
        <f aca="true" t="shared" si="2" ref="F18:F28">G18+J18</f>
        <v>0</v>
      </c>
      <c r="G18" s="78">
        <f>'Додаток 3'!G31</f>
        <v>0</v>
      </c>
      <c r="H18" s="78">
        <f>'Додаток 3'!H31</f>
        <v>0</v>
      </c>
      <c r="I18" s="78">
        <f>'Додаток 3'!I31</f>
        <v>0</v>
      </c>
      <c r="J18" s="78">
        <f>'Додаток 3'!J31</f>
        <v>0</v>
      </c>
      <c r="K18" s="83">
        <f>'Додаток 3'!K31</f>
        <v>0</v>
      </c>
      <c r="L18" s="78">
        <f>'Додаток 3'!L31</f>
        <v>0</v>
      </c>
      <c r="M18" s="80">
        <f t="shared" si="1"/>
        <v>855500</v>
      </c>
    </row>
    <row r="19" spans="1:13" s="5" customFormat="1" ht="19.5" customHeight="1">
      <c r="A19" s="33" t="s">
        <v>83</v>
      </c>
      <c r="B19" s="111" t="s">
        <v>32</v>
      </c>
      <c r="C19" s="78">
        <f>'Додаток 3'!C32</f>
        <v>7161100</v>
      </c>
      <c r="D19" s="78">
        <f>'Додаток 3'!D32</f>
        <v>3724700</v>
      </c>
      <c r="E19" s="78">
        <f>'Додаток 3'!E32</f>
        <v>1053600</v>
      </c>
      <c r="F19" s="78">
        <f t="shared" si="2"/>
        <v>570340</v>
      </c>
      <c r="G19" s="78">
        <f>'Додаток 3'!G32</f>
        <v>540340</v>
      </c>
      <c r="H19" s="78">
        <f>'Додаток 3'!H32</f>
        <v>0</v>
      </c>
      <c r="I19" s="78">
        <f>'Додаток 3'!I32</f>
        <v>32000</v>
      </c>
      <c r="J19" s="78">
        <f>'Додаток 3'!J32</f>
        <v>30000</v>
      </c>
      <c r="K19" s="83">
        <f>'Додаток 3'!K32</f>
        <v>20000</v>
      </c>
      <c r="L19" s="78">
        <f>'Додаток 3'!L32</f>
        <v>0</v>
      </c>
      <c r="M19" s="80">
        <f t="shared" si="1"/>
        <v>7731440</v>
      </c>
    </row>
    <row r="20" spans="1:13" s="5" customFormat="1" ht="19.5" customHeight="1">
      <c r="A20" s="33" t="s">
        <v>84</v>
      </c>
      <c r="B20" s="111" t="s">
        <v>33</v>
      </c>
      <c r="C20" s="78">
        <f>'Додаток 3'!C33+'Додаток 3'!C48+'Додаток 3'!C114</f>
        <v>5225800</v>
      </c>
      <c r="D20" s="78">
        <f>'Додаток 3'!D33+'Додаток 3'!D48+'Додаток 3'!D114</f>
        <v>2241200</v>
      </c>
      <c r="E20" s="78">
        <f>'Додаток 3'!E33+'Додаток 3'!E48+'Додаток 3'!E114</f>
        <v>521600</v>
      </c>
      <c r="F20" s="78">
        <f t="shared" si="2"/>
        <v>141000</v>
      </c>
      <c r="G20" s="78">
        <f>'Додаток 3'!G33+'Додаток 3'!G48</f>
        <v>21000</v>
      </c>
      <c r="H20" s="78">
        <f>'Додаток 3'!H33+'Додаток 3'!H48+'Додаток 3'!H114</f>
        <v>0</v>
      </c>
      <c r="I20" s="78">
        <f>'Додаток 3'!I33+'Додаток 3'!I48+'Додаток 3'!I114</f>
        <v>0</v>
      </c>
      <c r="J20" s="78">
        <f>'Додаток 3'!J33+'Додаток 3'!J48+'Додаток 3'!J114</f>
        <v>120000</v>
      </c>
      <c r="K20" s="83">
        <f>'Додаток 3'!K33+'Додаток 3'!K48+'Додаток 3'!K114</f>
        <v>120000</v>
      </c>
      <c r="L20" s="78">
        <f>'Додаток 3'!L33+'Додаток 3'!L48</f>
        <v>0</v>
      </c>
      <c r="M20" s="80">
        <f t="shared" si="1"/>
        <v>5366800</v>
      </c>
    </row>
    <row r="21" spans="1:13" s="5" customFormat="1" ht="43.5" customHeight="1">
      <c r="A21" s="33" t="s">
        <v>85</v>
      </c>
      <c r="B21" s="111" t="s">
        <v>255</v>
      </c>
      <c r="C21" s="78">
        <f>'Додаток 3'!C34+'Додаток 3'!C115</f>
        <v>9597100</v>
      </c>
      <c r="D21" s="78">
        <f>'Додаток 3'!D34+'Додаток 3'!D115</f>
        <v>5803100</v>
      </c>
      <c r="E21" s="78">
        <f>'Додаток 3'!E34+'Додаток 3'!E115</f>
        <v>1033900</v>
      </c>
      <c r="F21" s="78">
        <f t="shared" si="2"/>
        <v>324300</v>
      </c>
      <c r="G21" s="78">
        <f>'Додаток 3'!G34+'Додаток 3'!G117</f>
        <v>104300</v>
      </c>
      <c r="H21" s="78">
        <f>'Додаток 3'!H34+'Додаток 3'!H117</f>
        <v>0</v>
      </c>
      <c r="I21" s="78">
        <f>'Додаток 3'!I34+'Додаток 3'!I117</f>
        <v>0</v>
      </c>
      <c r="J21" s="78">
        <f>'Додаток 3'!J34+'Додаток 3'!J115</f>
        <v>220000</v>
      </c>
      <c r="K21" s="83">
        <f>'Додаток 3'!K34+'Додаток 3'!K115</f>
        <v>220000</v>
      </c>
      <c r="L21" s="78">
        <f>'Додаток 3'!L34</f>
        <v>0</v>
      </c>
      <c r="M21" s="80">
        <f t="shared" si="1"/>
        <v>9921400</v>
      </c>
    </row>
    <row r="22" spans="1:13" s="5" customFormat="1" ht="27" customHeight="1">
      <c r="A22" s="33" t="s">
        <v>86</v>
      </c>
      <c r="B22" s="111" t="s">
        <v>34</v>
      </c>
      <c r="C22" s="78">
        <f>'Додаток 3'!C35</f>
        <v>7383300</v>
      </c>
      <c r="D22" s="78">
        <f>'Додаток 3'!D35</f>
        <v>5018700</v>
      </c>
      <c r="E22" s="78">
        <f>'Додаток 3'!E35</f>
        <v>534200</v>
      </c>
      <c r="F22" s="78">
        <f t="shared" si="2"/>
        <v>61120</v>
      </c>
      <c r="G22" s="78">
        <f>'Додаток 3'!G35</f>
        <v>11120</v>
      </c>
      <c r="H22" s="78">
        <f>'Додаток 3'!H35</f>
        <v>0</v>
      </c>
      <c r="I22" s="78">
        <f>'Додаток 3'!I35</f>
        <v>0</v>
      </c>
      <c r="J22" s="78">
        <f>'Додаток 3'!J35</f>
        <v>50000</v>
      </c>
      <c r="K22" s="83">
        <f>'Додаток 3'!K35</f>
        <v>50000</v>
      </c>
      <c r="L22" s="78">
        <f>'Додаток 3'!L35</f>
        <v>0</v>
      </c>
      <c r="M22" s="80">
        <f t="shared" si="1"/>
        <v>7444420</v>
      </c>
    </row>
    <row r="23" spans="1:13" s="5" customFormat="1" ht="20.25" customHeight="1">
      <c r="A23" s="33" t="s">
        <v>236</v>
      </c>
      <c r="B23" s="111" t="s">
        <v>237</v>
      </c>
      <c r="C23" s="78">
        <f>'Додаток 3'!C36</f>
        <v>0</v>
      </c>
      <c r="D23" s="78">
        <f>'Додаток 3'!D36</f>
        <v>0</v>
      </c>
      <c r="E23" s="78">
        <f>'Додаток 3'!E36</f>
        <v>0</v>
      </c>
      <c r="F23" s="78">
        <f t="shared" si="2"/>
        <v>3458200</v>
      </c>
      <c r="G23" s="78">
        <f>'Додаток 3'!G36</f>
        <v>3458200</v>
      </c>
      <c r="H23" s="78">
        <f>'Додаток 3'!H36</f>
        <v>2245000</v>
      </c>
      <c r="I23" s="78">
        <f>'Додаток 3'!I36</f>
        <v>235540</v>
      </c>
      <c r="J23" s="78">
        <f>'Додаток 3'!J36</f>
        <v>0</v>
      </c>
      <c r="K23" s="83">
        <f>'Додаток 3'!K36</f>
        <v>0</v>
      </c>
      <c r="L23" s="78">
        <f>'Додаток 3'!L36</f>
        <v>0</v>
      </c>
      <c r="M23" s="80">
        <f t="shared" si="1"/>
        <v>3458200</v>
      </c>
    </row>
    <row r="24" spans="1:13" s="5" customFormat="1" ht="17.25" customHeight="1">
      <c r="A24" s="33" t="s">
        <v>101</v>
      </c>
      <c r="B24" s="111" t="s">
        <v>35</v>
      </c>
      <c r="C24" s="78">
        <f>'Додаток 3'!C37</f>
        <v>949300</v>
      </c>
      <c r="D24" s="78">
        <f>'Додаток 3'!D37</f>
        <v>667400</v>
      </c>
      <c r="E24" s="78">
        <f>'Додаток 3'!E37</f>
        <v>9300</v>
      </c>
      <c r="F24" s="78">
        <f t="shared" si="2"/>
        <v>15000</v>
      </c>
      <c r="G24" s="78">
        <f>'Додаток 3'!G37</f>
        <v>0</v>
      </c>
      <c r="H24" s="78">
        <f>'Додаток 3'!H37</f>
        <v>0</v>
      </c>
      <c r="I24" s="78">
        <f>'Додаток 3'!I37</f>
        <v>0</v>
      </c>
      <c r="J24" s="78">
        <f>'Додаток 3'!J37</f>
        <v>15000</v>
      </c>
      <c r="K24" s="83">
        <f>'Додаток 3'!K37</f>
        <v>15000</v>
      </c>
      <c r="L24" s="78">
        <f>'Додаток 3'!L37</f>
        <v>0</v>
      </c>
      <c r="M24" s="80">
        <f t="shared" si="1"/>
        <v>964300</v>
      </c>
    </row>
    <row r="25" spans="1:13" s="5" customFormat="1" ht="26.25" customHeight="1">
      <c r="A25" s="33" t="s">
        <v>87</v>
      </c>
      <c r="B25" s="111" t="s">
        <v>36</v>
      </c>
      <c r="C25" s="78">
        <f>'Додаток 3'!C38</f>
        <v>173900</v>
      </c>
      <c r="D25" s="78">
        <f>'Додаток 3'!D38</f>
        <v>127600</v>
      </c>
      <c r="E25" s="78">
        <f>'Додаток 3'!E38</f>
        <v>0</v>
      </c>
      <c r="F25" s="78">
        <f t="shared" si="2"/>
        <v>0</v>
      </c>
      <c r="G25" s="78">
        <f>'Додаток 3'!G38</f>
        <v>0</v>
      </c>
      <c r="H25" s="78">
        <f>'Додаток 3'!H38</f>
        <v>0</v>
      </c>
      <c r="I25" s="78">
        <f>'Додаток 3'!I38</f>
        <v>0</v>
      </c>
      <c r="J25" s="78">
        <f>'Додаток 3'!J38</f>
        <v>0</v>
      </c>
      <c r="K25" s="83">
        <f>'Додаток 3'!K38</f>
        <v>0</v>
      </c>
      <c r="L25" s="78">
        <f>'Додаток 3'!L38</f>
        <v>0</v>
      </c>
      <c r="M25" s="80">
        <f t="shared" si="1"/>
        <v>173900</v>
      </c>
    </row>
    <row r="26" spans="1:13" s="5" customFormat="1" ht="18.75" customHeight="1">
      <c r="A26" s="33" t="s">
        <v>88</v>
      </c>
      <c r="B26" s="111" t="s">
        <v>37</v>
      </c>
      <c r="C26" s="78">
        <f>'Додаток 3'!C39</f>
        <v>2652700</v>
      </c>
      <c r="D26" s="78">
        <f>'Додаток 3'!D39</f>
        <v>1843000</v>
      </c>
      <c r="E26" s="78">
        <f>'Додаток 3'!E39</f>
        <v>97200</v>
      </c>
      <c r="F26" s="78">
        <f t="shared" si="2"/>
        <v>30000</v>
      </c>
      <c r="G26" s="78">
        <f>'Додаток 3'!G39</f>
        <v>0</v>
      </c>
      <c r="H26" s="78">
        <f>'Додаток 3'!H39</f>
        <v>0</v>
      </c>
      <c r="I26" s="78">
        <f>'Додаток 3'!I39</f>
        <v>0</v>
      </c>
      <c r="J26" s="78">
        <f>'Додаток 3'!J39</f>
        <v>30000</v>
      </c>
      <c r="K26" s="83">
        <f>'Додаток 3'!K39</f>
        <v>30000</v>
      </c>
      <c r="L26" s="78">
        <f>'Додаток 3'!L39</f>
        <v>0</v>
      </c>
      <c r="M26" s="80">
        <f t="shared" si="1"/>
        <v>2682700</v>
      </c>
    </row>
    <row r="27" spans="1:13" s="5" customFormat="1" ht="16.5" customHeight="1">
      <c r="A27" s="33" t="s">
        <v>167</v>
      </c>
      <c r="B27" s="111" t="s">
        <v>272</v>
      </c>
      <c r="C27" s="78">
        <f>'Додаток 3'!C40</f>
        <v>1678200</v>
      </c>
      <c r="D27" s="78">
        <f>'Додаток 3'!D40</f>
        <v>684400</v>
      </c>
      <c r="E27" s="78">
        <f>'Додаток 3'!E40</f>
        <v>447900</v>
      </c>
      <c r="F27" s="78">
        <f t="shared" si="2"/>
        <v>0</v>
      </c>
      <c r="G27" s="78">
        <f>'Додаток 3'!G40</f>
        <v>0</v>
      </c>
      <c r="H27" s="78">
        <f>'Додаток 3'!H40</f>
        <v>0</v>
      </c>
      <c r="I27" s="78">
        <f>'Додаток 3'!I40</f>
        <v>0</v>
      </c>
      <c r="J27" s="78">
        <f>'Додаток 3'!J40</f>
        <v>0</v>
      </c>
      <c r="K27" s="83">
        <f>'Додаток 3'!K40</f>
        <v>0</v>
      </c>
      <c r="L27" s="78">
        <f>'Додаток 3'!L40</f>
        <v>0</v>
      </c>
      <c r="M27" s="80">
        <f t="shared" si="1"/>
        <v>1678200</v>
      </c>
    </row>
    <row r="28" spans="1:13" s="5" customFormat="1" ht="36.75" customHeight="1">
      <c r="A28" s="33" t="s">
        <v>0</v>
      </c>
      <c r="B28" s="111" t="s">
        <v>1</v>
      </c>
      <c r="C28" s="78">
        <f>'Додаток 3'!C41</f>
        <v>143000</v>
      </c>
      <c r="D28" s="78">
        <f>'Додаток 3'!D41</f>
        <v>0</v>
      </c>
      <c r="E28" s="78">
        <f>'Додаток 3'!E41</f>
        <v>0</v>
      </c>
      <c r="F28" s="78">
        <f t="shared" si="2"/>
        <v>0</v>
      </c>
      <c r="G28" s="78">
        <f>'Додаток 3'!G41</f>
        <v>0</v>
      </c>
      <c r="H28" s="78">
        <f>'Додаток 3'!H41</f>
        <v>0</v>
      </c>
      <c r="I28" s="78">
        <f>'Додаток 3'!I41</f>
        <v>0</v>
      </c>
      <c r="J28" s="78">
        <f>'Додаток 3'!J41</f>
        <v>0</v>
      </c>
      <c r="K28" s="83">
        <f>'Додаток 3'!K41</f>
        <v>0</v>
      </c>
      <c r="L28" s="78">
        <f>'Додаток 3'!L41</f>
        <v>0</v>
      </c>
      <c r="M28" s="80">
        <f t="shared" si="1"/>
        <v>143000</v>
      </c>
    </row>
    <row r="29" spans="1:13" s="5" customFormat="1" ht="22.5" customHeight="1">
      <c r="A29" s="23" t="s">
        <v>52</v>
      </c>
      <c r="B29" s="112" t="s">
        <v>12</v>
      </c>
      <c r="C29" s="79">
        <f>C30+C31+C33+C34+C35+C32</f>
        <v>139164800</v>
      </c>
      <c r="D29" s="79">
        <f aca="true" t="shared" si="3" ref="D29:M29">D30+D31+D33+D34+D35+D32</f>
        <v>85676790</v>
      </c>
      <c r="E29" s="79">
        <f t="shared" si="3"/>
        <v>12922220</v>
      </c>
      <c r="F29" s="79">
        <f t="shared" si="3"/>
        <v>6015640</v>
      </c>
      <c r="G29" s="79">
        <f t="shared" si="3"/>
        <v>1457430</v>
      </c>
      <c r="H29" s="79">
        <f t="shared" si="3"/>
        <v>300350</v>
      </c>
      <c r="I29" s="79">
        <f t="shared" si="3"/>
        <v>22910</v>
      </c>
      <c r="J29" s="79">
        <f t="shared" si="3"/>
        <v>4558210</v>
      </c>
      <c r="K29" s="79">
        <f t="shared" si="3"/>
        <v>4400000</v>
      </c>
      <c r="L29" s="79">
        <f t="shared" si="3"/>
        <v>0</v>
      </c>
      <c r="M29" s="81">
        <f t="shared" si="3"/>
        <v>145180440</v>
      </c>
    </row>
    <row r="30" spans="1:13" s="5" customFormat="1" ht="16.5" customHeight="1">
      <c r="A30" s="33" t="s">
        <v>89</v>
      </c>
      <c r="B30" s="111" t="s">
        <v>132</v>
      </c>
      <c r="C30" s="78">
        <v>61653800</v>
      </c>
      <c r="D30" s="78">
        <v>36452500</v>
      </c>
      <c r="E30" s="78">
        <v>6216500</v>
      </c>
      <c r="F30" s="82">
        <f>G30+J30</f>
        <v>3251040</v>
      </c>
      <c r="G30" s="82">
        <v>419880</v>
      </c>
      <c r="H30" s="82"/>
      <c r="I30" s="82">
        <v>10000</v>
      </c>
      <c r="J30" s="78">
        <f>K30+109960</f>
        <v>2831160</v>
      </c>
      <c r="K30" s="83">
        <f>'Додаток 3'!K70+'Додаток 3'!K117</f>
        <v>2721200</v>
      </c>
      <c r="L30" s="79"/>
      <c r="M30" s="80">
        <f aca="true" t="shared" si="4" ref="M30:M35">F30+C30</f>
        <v>64904840</v>
      </c>
    </row>
    <row r="31" spans="1:13" s="5" customFormat="1" ht="16.5" customHeight="1">
      <c r="A31" s="33" t="s">
        <v>90</v>
      </c>
      <c r="B31" s="111" t="s">
        <v>40</v>
      </c>
      <c r="C31" s="78">
        <v>19836600</v>
      </c>
      <c r="D31" s="78">
        <v>11966700</v>
      </c>
      <c r="E31" s="78">
        <v>2792100</v>
      </c>
      <c r="F31" s="82">
        <f>G31+J31</f>
        <v>649070</v>
      </c>
      <c r="G31" s="82">
        <v>71570</v>
      </c>
      <c r="H31" s="82"/>
      <c r="I31" s="82"/>
      <c r="J31" s="78">
        <f>K31+8000</f>
        <v>577500</v>
      </c>
      <c r="K31" s="83">
        <f>'Додаток 3'!K71+'Додаток 3'!K118</f>
        <v>569500</v>
      </c>
      <c r="L31" s="79"/>
      <c r="M31" s="80">
        <f t="shared" si="4"/>
        <v>20485670</v>
      </c>
    </row>
    <row r="32" spans="1:13" s="5" customFormat="1" ht="27.75" customHeight="1">
      <c r="A32" s="33" t="s">
        <v>276</v>
      </c>
      <c r="B32" s="111" t="s">
        <v>279</v>
      </c>
      <c r="C32" s="78">
        <v>4129900</v>
      </c>
      <c r="D32" s="71">
        <v>2831790</v>
      </c>
      <c r="E32" s="71">
        <v>233220</v>
      </c>
      <c r="F32" s="82"/>
      <c r="G32" s="82"/>
      <c r="H32" s="82"/>
      <c r="I32" s="82"/>
      <c r="J32" s="78"/>
      <c r="K32" s="83"/>
      <c r="L32" s="79"/>
      <c r="M32" s="80">
        <f t="shared" si="4"/>
        <v>4129900</v>
      </c>
    </row>
    <row r="33" spans="1:13" s="5" customFormat="1" ht="39" customHeight="1">
      <c r="A33" s="33" t="s">
        <v>91</v>
      </c>
      <c r="B33" s="111" t="s">
        <v>133</v>
      </c>
      <c r="C33" s="78">
        <v>46298600</v>
      </c>
      <c r="D33" s="78">
        <v>29578000</v>
      </c>
      <c r="E33" s="78">
        <v>3223600</v>
      </c>
      <c r="F33" s="82">
        <f>G33+J33</f>
        <v>1965530</v>
      </c>
      <c r="G33" s="82">
        <v>965980</v>
      </c>
      <c r="H33" s="82">
        <v>300350</v>
      </c>
      <c r="I33" s="82">
        <v>12910</v>
      </c>
      <c r="J33" s="78">
        <f>K33+40250</f>
        <v>999550</v>
      </c>
      <c r="K33" s="83">
        <f>'Додаток 3'!K119+'Додаток 3'!K73</f>
        <v>959300</v>
      </c>
      <c r="L33" s="79"/>
      <c r="M33" s="80">
        <f t="shared" si="4"/>
        <v>48264130</v>
      </c>
    </row>
    <row r="34" spans="1:13" s="5" customFormat="1" ht="24" customHeight="1">
      <c r="A34" s="33" t="s">
        <v>92</v>
      </c>
      <c r="B34" s="111" t="s">
        <v>134</v>
      </c>
      <c r="C34" s="78">
        <v>6776400</v>
      </c>
      <c r="D34" s="78">
        <v>4528500</v>
      </c>
      <c r="E34" s="78">
        <v>446700</v>
      </c>
      <c r="F34" s="78">
        <f>J34</f>
        <v>150000</v>
      </c>
      <c r="G34" s="78"/>
      <c r="H34" s="78"/>
      <c r="I34" s="78"/>
      <c r="J34" s="78">
        <f>K34</f>
        <v>150000</v>
      </c>
      <c r="K34" s="83">
        <f>'Додаток 3'!K120+'Додаток 3'!K74</f>
        <v>150000</v>
      </c>
      <c r="L34" s="79"/>
      <c r="M34" s="80">
        <f t="shared" si="4"/>
        <v>6926400</v>
      </c>
    </row>
    <row r="35" spans="1:13" s="5" customFormat="1" ht="20.25" customHeight="1" thickBot="1">
      <c r="A35" s="277" t="s">
        <v>171</v>
      </c>
      <c r="B35" s="278" t="s">
        <v>172</v>
      </c>
      <c r="C35" s="279">
        <v>469500</v>
      </c>
      <c r="D35" s="279">
        <v>319300</v>
      </c>
      <c r="E35" s="279">
        <v>10100</v>
      </c>
      <c r="F35" s="279"/>
      <c r="G35" s="279"/>
      <c r="H35" s="279"/>
      <c r="I35" s="279"/>
      <c r="J35" s="279">
        <f aca="true" t="shared" si="5" ref="J35:J69">K35</f>
        <v>0</v>
      </c>
      <c r="K35" s="280"/>
      <c r="L35" s="281"/>
      <c r="M35" s="282">
        <f t="shared" si="4"/>
        <v>469500</v>
      </c>
    </row>
    <row r="36" spans="1:13" s="5" customFormat="1" ht="21.75" customHeight="1">
      <c r="A36" s="283" t="s">
        <v>53</v>
      </c>
      <c r="B36" s="284" t="s">
        <v>13</v>
      </c>
      <c r="C36" s="285">
        <f>C37+C38+C39+C40+C41+C42+C44+C45+C46+C47+C48+C49+C50+C51+C52</f>
        <v>9112000</v>
      </c>
      <c r="D36" s="285">
        <f aca="true" t="shared" si="6" ref="D36:K36">D37+D38+D39+D40+D41+D42+D44+D45+D46+D47+D48+D49+D50+D51+D52</f>
        <v>3689484</v>
      </c>
      <c r="E36" s="285">
        <f t="shared" si="6"/>
        <v>627420</v>
      </c>
      <c r="F36" s="285">
        <f t="shared" si="6"/>
        <v>819760</v>
      </c>
      <c r="G36" s="285">
        <f t="shared" si="6"/>
        <v>96560</v>
      </c>
      <c r="H36" s="285">
        <f t="shared" si="6"/>
        <v>48280</v>
      </c>
      <c r="I36" s="285">
        <f t="shared" si="6"/>
        <v>0</v>
      </c>
      <c r="J36" s="285">
        <f t="shared" si="6"/>
        <v>723200</v>
      </c>
      <c r="K36" s="286">
        <f t="shared" si="6"/>
        <v>723200</v>
      </c>
      <c r="L36" s="285">
        <f>L37+L38+L39+L41+L42+L44+L45+L46+L47+L50+L51+L48+L49+L40</f>
        <v>303200</v>
      </c>
      <c r="M36" s="287">
        <f>M37+M38+M39+M41+M42+M44+M45+M46+M47+M50+M51+M48+M49+M40+M52</f>
        <v>9931760</v>
      </c>
    </row>
    <row r="37" spans="1:13" s="6" customFormat="1" ht="186.75" customHeight="1">
      <c r="A37" s="30">
        <v>90203</v>
      </c>
      <c r="B37" s="113" t="s">
        <v>178</v>
      </c>
      <c r="C37" s="79"/>
      <c r="D37" s="78"/>
      <c r="E37" s="78"/>
      <c r="F37" s="78">
        <f>G37+J37</f>
        <v>303200</v>
      </c>
      <c r="G37" s="79"/>
      <c r="H37" s="82"/>
      <c r="I37" s="82"/>
      <c r="J37" s="78">
        <f t="shared" si="5"/>
        <v>303200</v>
      </c>
      <c r="K37" s="78">
        <f>'Додаток 3'!K97</f>
        <v>303200</v>
      </c>
      <c r="L37" s="78">
        <f>'Додаток 3'!L97</f>
        <v>303200</v>
      </c>
      <c r="M37" s="80">
        <f>F37+C37</f>
        <v>303200</v>
      </c>
    </row>
    <row r="38" spans="1:13" s="1" customFormat="1" ht="15.75" customHeight="1">
      <c r="A38" s="32" t="s">
        <v>54</v>
      </c>
      <c r="B38" s="93" t="s">
        <v>105</v>
      </c>
      <c r="C38" s="78">
        <f>'Додаток 3'!C17+'Додаток 3'!C92+'Додаток 3'!C142+'Додаток 3'!C156</f>
        <v>1450300</v>
      </c>
      <c r="D38" s="78"/>
      <c r="E38" s="78"/>
      <c r="F38" s="78"/>
      <c r="G38" s="78"/>
      <c r="H38" s="78"/>
      <c r="I38" s="78"/>
      <c r="J38" s="78">
        <f t="shared" si="5"/>
        <v>0</v>
      </c>
      <c r="K38" s="83"/>
      <c r="L38" s="79"/>
      <c r="M38" s="80">
        <f>F38+C38</f>
        <v>1450300</v>
      </c>
    </row>
    <row r="39" spans="1:13" s="1" customFormat="1" ht="24" customHeight="1">
      <c r="A39" s="32" t="s">
        <v>106</v>
      </c>
      <c r="B39" s="93" t="s">
        <v>107</v>
      </c>
      <c r="C39" s="78">
        <v>110000</v>
      </c>
      <c r="D39" s="78"/>
      <c r="E39" s="78"/>
      <c r="F39" s="78"/>
      <c r="G39" s="78"/>
      <c r="H39" s="78"/>
      <c r="I39" s="78"/>
      <c r="J39" s="78">
        <f t="shared" si="5"/>
        <v>0</v>
      </c>
      <c r="K39" s="86"/>
      <c r="L39" s="79"/>
      <c r="M39" s="80">
        <f>F39+C39</f>
        <v>110000</v>
      </c>
    </row>
    <row r="40" spans="1:13" s="1" customFormat="1" ht="39" customHeight="1">
      <c r="A40" s="32" t="s">
        <v>249</v>
      </c>
      <c r="B40" s="93" t="s">
        <v>278</v>
      </c>
      <c r="C40" s="78">
        <v>447300</v>
      </c>
      <c r="D40" s="78">
        <v>275771</v>
      </c>
      <c r="E40" s="78">
        <v>53670</v>
      </c>
      <c r="F40" s="78">
        <f>G40+J40</f>
        <v>0</v>
      </c>
      <c r="G40" s="78"/>
      <c r="H40" s="78"/>
      <c r="I40" s="78"/>
      <c r="J40" s="78">
        <f t="shared" si="5"/>
        <v>0</v>
      </c>
      <c r="K40" s="83">
        <f>'Додаток 3'!K50</f>
        <v>0</v>
      </c>
      <c r="L40" s="79"/>
      <c r="M40" s="80">
        <f>F40+C40</f>
        <v>447300</v>
      </c>
    </row>
    <row r="41" spans="1:13" s="1" customFormat="1" ht="17.25" customHeight="1">
      <c r="A41" s="25" t="s">
        <v>141</v>
      </c>
      <c r="B41" s="114" t="s">
        <v>156</v>
      </c>
      <c r="C41" s="78">
        <v>135500</v>
      </c>
      <c r="D41" s="78"/>
      <c r="E41" s="78"/>
      <c r="F41" s="78"/>
      <c r="G41" s="79"/>
      <c r="H41" s="78"/>
      <c r="I41" s="78"/>
      <c r="J41" s="78">
        <f t="shared" si="5"/>
        <v>0</v>
      </c>
      <c r="K41" s="83"/>
      <c r="L41" s="79"/>
      <c r="M41" s="80">
        <f>F41+C41</f>
        <v>135500</v>
      </c>
    </row>
    <row r="42" spans="1:13" s="1" customFormat="1" ht="25.5" customHeight="1">
      <c r="A42" s="25" t="s">
        <v>55</v>
      </c>
      <c r="B42" s="93" t="s">
        <v>135</v>
      </c>
      <c r="C42" s="78">
        <f>'Додаток 3'!C51</f>
        <v>2949300</v>
      </c>
      <c r="D42" s="78">
        <f>'Додаток 3'!D51</f>
        <v>1858397</v>
      </c>
      <c r="E42" s="78">
        <f>'Додаток 3'!E51</f>
        <v>127752</v>
      </c>
      <c r="F42" s="78">
        <f>'Додаток 3'!F51</f>
        <v>240000</v>
      </c>
      <c r="G42" s="78">
        <f>'Додаток 3'!G51</f>
        <v>0</v>
      </c>
      <c r="H42" s="78">
        <f>'Додаток 3'!H51</f>
        <v>0</v>
      </c>
      <c r="I42" s="78">
        <f>'Додаток 3'!I51</f>
        <v>0</v>
      </c>
      <c r="J42" s="78">
        <f>'Додаток 3'!J51</f>
        <v>240000</v>
      </c>
      <c r="K42" s="83">
        <f>'Додаток 3'!K51</f>
        <v>240000</v>
      </c>
      <c r="L42" s="78">
        <f>'Додаток 3'!L51</f>
        <v>0</v>
      </c>
      <c r="M42" s="80">
        <f>'Додаток 3'!M51</f>
        <v>3189300</v>
      </c>
    </row>
    <row r="43" spans="1:13" s="19" customFormat="1" ht="42" customHeight="1">
      <c r="A43" s="47"/>
      <c r="B43" s="94" t="s">
        <v>275</v>
      </c>
      <c r="C43" s="82">
        <v>1759500</v>
      </c>
      <c r="D43" s="82">
        <v>1092397</v>
      </c>
      <c r="E43" s="82">
        <v>51000</v>
      </c>
      <c r="F43" s="82"/>
      <c r="G43" s="82"/>
      <c r="H43" s="82"/>
      <c r="I43" s="82"/>
      <c r="J43" s="82"/>
      <c r="K43" s="165"/>
      <c r="L43" s="82"/>
      <c r="M43" s="85">
        <v>1681800</v>
      </c>
    </row>
    <row r="44" spans="1:13" s="1" customFormat="1" ht="23.25" customHeight="1">
      <c r="A44" s="25" t="s">
        <v>56</v>
      </c>
      <c r="B44" s="93" t="s">
        <v>136</v>
      </c>
      <c r="C44" s="78">
        <v>180000</v>
      </c>
      <c r="D44" s="78">
        <v>6214</v>
      </c>
      <c r="E44" s="78">
        <v>5198</v>
      </c>
      <c r="F44" s="78"/>
      <c r="G44" s="78"/>
      <c r="H44" s="78"/>
      <c r="I44" s="78"/>
      <c r="J44" s="78">
        <f t="shared" si="5"/>
        <v>0</v>
      </c>
      <c r="K44" s="83"/>
      <c r="L44" s="79"/>
      <c r="M44" s="80">
        <f>F44+C44</f>
        <v>180000</v>
      </c>
    </row>
    <row r="45" spans="1:13" s="1" customFormat="1" ht="24" customHeight="1">
      <c r="A45" s="25" t="s">
        <v>57</v>
      </c>
      <c r="B45" s="93" t="s">
        <v>14</v>
      </c>
      <c r="C45" s="78">
        <v>95600</v>
      </c>
      <c r="D45" s="78">
        <v>3900</v>
      </c>
      <c r="E45" s="78"/>
      <c r="F45" s="78"/>
      <c r="G45" s="78"/>
      <c r="H45" s="78"/>
      <c r="I45" s="78"/>
      <c r="J45" s="78">
        <f t="shared" si="5"/>
        <v>0</v>
      </c>
      <c r="K45" s="83"/>
      <c r="L45" s="79"/>
      <c r="M45" s="80">
        <f>F45+C45</f>
        <v>95600</v>
      </c>
    </row>
    <row r="46" spans="1:13" s="1" customFormat="1" ht="15" customHeight="1">
      <c r="A46" s="25" t="s">
        <v>58</v>
      </c>
      <c r="B46" s="93" t="s">
        <v>15</v>
      </c>
      <c r="C46" s="78">
        <f>'Додаток 3'!C55</f>
        <v>2132000</v>
      </c>
      <c r="D46" s="78">
        <f>'Додаток 3'!D55</f>
        <v>1200000</v>
      </c>
      <c r="E46" s="78">
        <f>'Додаток 3'!E55</f>
        <v>440800</v>
      </c>
      <c r="F46" s="78">
        <f>G46+J46</f>
        <v>276560</v>
      </c>
      <c r="G46" s="78">
        <f>'Додаток 3'!G55</f>
        <v>96560</v>
      </c>
      <c r="H46" s="78">
        <f>'Додаток 3'!H55</f>
        <v>48280</v>
      </c>
      <c r="I46" s="78">
        <f>'Додаток 3'!I55</f>
        <v>0</v>
      </c>
      <c r="J46" s="78">
        <f>'Додаток 3'!J55+'Додаток 3'!J122</f>
        <v>180000</v>
      </c>
      <c r="K46" s="83">
        <f>'Додаток 3'!K55+'Додаток 3'!K122</f>
        <v>180000</v>
      </c>
      <c r="L46" s="78">
        <f>'Додаток 3'!L55</f>
        <v>0</v>
      </c>
      <c r="M46" s="80">
        <f>C46+F46</f>
        <v>2408560</v>
      </c>
    </row>
    <row r="47" spans="1:13" s="1" customFormat="1" ht="14.25" customHeight="1">
      <c r="A47" s="25" t="s">
        <v>59</v>
      </c>
      <c r="B47" s="93" t="s">
        <v>16</v>
      </c>
      <c r="C47" s="78">
        <f>'Додаток 3'!C56</f>
        <v>39000</v>
      </c>
      <c r="D47" s="78"/>
      <c r="E47" s="78"/>
      <c r="F47" s="78"/>
      <c r="G47" s="78"/>
      <c r="H47" s="78"/>
      <c r="I47" s="78"/>
      <c r="J47" s="78">
        <f t="shared" si="5"/>
        <v>0</v>
      </c>
      <c r="K47" s="83"/>
      <c r="L47" s="79"/>
      <c r="M47" s="80">
        <f>F47+C47</f>
        <v>39000</v>
      </c>
    </row>
    <row r="48" spans="1:13" s="1" customFormat="1" ht="24.75" customHeight="1">
      <c r="A48" s="32" t="s">
        <v>201</v>
      </c>
      <c r="B48" s="97" t="s">
        <v>202</v>
      </c>
      <c r="C48" s="78">
        <f>'Додаток 3'!C57</f>
        <v>40000</v>
      </c>
      <c r="D48" s="78">
        <v>1000</v>
      </c>
      <c r="E48" s="78"/>
      <c r="F48" s="78"/>
      <c r="G48" s="78"/>
      <c r="H48" s="78"/>
      <c r="I48" s="78"/>
      <c r="J48" s="78">
        <f t="shared" si="5"/>
        <v>0</v>
      </c>
      <c r="K48" s="83"/>
      <c r="L48" s="78"/>
      <c r="M48" s="80">
        <f>F48+C48</f>
        <v>40000</v>
      </c>
    </row>
    <row r="49" spans="1:13" s="1" customFormat="1" ht="51" customHeight="1">
      <c r="A49" s="32" t="s">
        <v>242</v>
      </c>
      <c r="B49" s="97" t="s">
        <v>243</v>
      </c>
      <c r="C49" s="78">
        <f>'Додаток 3'!C58+'Додаток 3'!C43</f>
        <v>599900</v>
      </c>
      <c r="D49" s="78"/>
      <c r="E49" s="78"/>
      <c r="F49" s="78">
        <f>'Додаток 3'!F43+'Додаток 3'!F58</f>
        <v>0</v>
      </c>
      <c r="G49" s="78"/>
      <c r="H49" s="78"/>
      <c r="I49" s="78"/>
      <c r="J49" s="78">
        <f t="shared" si="5"/>
        <v>0</v>
      </c>
      <c r="K49" s="83"/>
      <c r="L49" s="78"/>
      <c r="M49" s="80">
        <f>'Додаток 3'!M43+'Додаток 3'!M58</f>
        <v>599900</v>
      </c>
    </row>
    <row r="50" spans="1:13" s="1" customFormat="1" ht="66.75" customHeight="1">
      <c r="A50" s="25" t="s">
        <v>3</v>
      </c>
      <c r="B50" s="113" t="s">
        <v>175</v>
      </c>
      <c r="C50" s="78">
        <v>183000</v>
      </c>
      <c r="D50" s="78"/>
      <c r="E50" s="78"/>
      <c r="F50" s="78"/>
      <c r="G50" s="78"/>
      <c r="H50" s="78"/>
      <c r="I50" s="78"/>
      <c r="J50" s="78">
        <f t="shared" si="5"/>
        <v>0</v>
      </c>
      <c r="K50" s="83"/>
      <c r="L50" s="79"/>
      <c r="M50" s="80">
        <f aca="true" t="shared" si="7" ref="M50:M81">F50+C50</f>
        <v>183000</v>
      </c>
    </row>
    <row r="51" spans="1:13" s="1" customFormat="1" ht="24.75" customHeight="1">
      <c r="A51" s="25" t="s">
        <v>60</v>
      </c>
      <c r="B51" s="93" t="s">
        <v>176</v>
      </c>
      <c r="C51" s="78">
        <v>199000</v>
      </c>
      <c r="D51" s="78"/>
      <c r="E51" s="78"/>
      <c r="F51" s="78"/>
      <c r="G51" s="79"/>
      <c r="H51" s="78"/>
      <c r="I51" s="78"/>
      <c r="J51" s="78">
        <f t="shared" si="5"/>
        <v>0</v>
      </c>
      <c r="K51" s="83"/>
      <c r="L51" s="79"/>
      <c r="M51" s="80">
        <f t="shared" si="7"/>
        <v>199000</v>
      </c>
    </row>
    <row r="52" spans="1:13" s="1" customFormat="1" ht="12" customHeight="1">
      <c r="A52" s="25" t="s">
        <v>268</v>
      </c>
      <c r="B52" s="97" t="s">
        <v>269</v>
      </c>
      <c r="C52" s="78">
        <f>'Додаток 3'!C59</f>
        <v>551100</v>
      </c>
      <c r="D52" s="78">
        <f>'Додаток 3'!D59</f>
        <v>344202</v>
      </c>
      <c r="E52" s="78"/>
      <c r="F52" s="78"/>
      <c r="G52" s="79"/>
      <c r="H52" s="78"/>
      <c r="I52" s="78"/>
      <c r="J52" s="78"/>
      <c r="K52" s="83"/>
      <c r="L52" s="79"/>
      <c r="M52" s="80">
        <f t="shared" si="7"/>
        <v>551100</v>
      </c>
    </row>
    <row r="53" spans="1:13" s="18" customFormat="1" ht="15" customHeight="1">
      <c r="A53" s="48" t="s">
        <v>61</v>
      </c>
      <c r="B53" s="106" t="s">
        <v>17</v>
      </c>
      <c r="C53" s="79">
        <f>C55+C57+C58+C54+C56</f>
        <v>22177800</v>
      </c>
      <c r="D53" s="79">
        <f>D55+D57+D58+D54+D56</f>
        <v>0</v>
      </c>
      <c r="E53" s="79">
        <f>E55+E57+E58+E54+E56</f>
        <v>0</v>
      </c>
      <c r="F53" s="79">
        <f aca="true" t="shared" si="8" ref="F53:F58">G53+J53</f>
        <v>11066000</v>
      </c>
      <c r="G53" s="79">
        <f>G55+G57+G58+G54+G56</f>
        <v>0</v>
      </c>
      <c r="H53" s="79">
        <f>H55+H57+H58+H54+H56</f>
        <v>0</v>
      </c>
      <c r="I53" s="79">
        <f>I55+I57+I58+I54+I56</f>
        <v>0</v>
      </c>
      <c r="J53" s="78">
        <f t="shared" si="5"/>
        <v>11066000</v>
      </c>
      <c r="K53" s="86">
        <f>K54+K56+K57+K58</f>
        <v>11066000</v>
      </c>
      <c r="L53" s="79"/>
      <c r="M53" s="81">
        <f>F53+C53</f>
        <v>33243800</v>
      </c>
    </row>
    <row r="54" spans="1:13" s="5" customFormat="1" ht="23.25" customHeight="1">
      <c r="A54" s="32" t="s">
        <v>198</v>
      </c>
      <c r="B54" s="93" t="s">
        <v>282</v>
      </c>
      <c r="C54" s="78"/>
      <c r="D54" s="78"/>
      <c r="E54" s="78"/>
      <c r="F54" s="78">
        <f>'Додаток 3'!F128+'Додаток 3'!F99</f>
        <v>9250000</v>
      </c>
      <c r="G54" s="78">
        <f>'Додаток 3'!G128+'Додаток 3'!G99</f>
        <v>0</v>
      </c>
      <c r="H54" s="78">
        <f>'Додаток 3'!H128+'Додаток 3'!H99</f>
        <v>0</v>
      </c>
      <c r="I54" s="78">
        <f>'Додаток 3'!I128+'Додаток 3'!I99</f>
        <v>0</v>
      </c>
      <c r="J54" s="78">
        <f t="shared" si="5"/>
        <v>9250000</v>
      </c>
      <c r="K54" s="83">
        <f>'Додаток 3'!K128+'Додаток 3'!K99</f>
        <v>9250000</v>
      </c>
      <c r="L54" s="79"/>
      <c r="M54" s="80">
        <f>F54+C54</f>
        <v>9250000</v>
      </c>
    </row>
    <row r="55" spans="1:13" s="19" customFormat="1" ht="15.75">
      <c r="A55" s="32" t="s">
        <v>108</v>
      </c>
      <c r="B55" s="93" t="s">
        <v>109</v>
      </c>
      <c r="C55" s="78"/>
      <c r="D55" s="78"/>
      <c r="E55" s="78"/>
      <c r="F55" s="78">
        <f t="shared" si="8"/>
        <v>0</v>
      </c>
      <c r="G55" s="78"/>
      <c r="H55" s="78"/>
      <c r="I55" s="78"/>
      <c r="J55" s="78">
        <f t="shared" si="5"/>
        <v>0</v>
      </c>
      <c r="K55" s="83"/>
      <c r="L55" s="79"/>
      <c r="M55" s="80">
        <f>F55+C55</f>
        <v>0</v>
      </c>
    </row>
    <row r="56" spans="1:18" s="1" customFormat="1" ht="15.75" hidden="1">
      <c r="A56" s="32" t="s">
        <v>239</v>
      </c>
      <c r="B56" s="93" t="s">
        <v>240</v>
      </c>
      <c r="C56" s="78"/>
      <c r="D56" s="78"/>
      <c r="E56" s="78"/>
      <c r="F56" s="78">
        <f t="shared" si="8"/>
        <v>0</v>
      </c>
      <c r="G56" s="78"/>
      <c r="H56" s="78"/>
      <c r="I56" s="78"/>
      <c r="J56" s="78">
        <f t="shared" si="5"/>
        <v>0</v>
      </c>
      <c r="K56" s="83"/>
      <c r="L56" s="78"/>
      <c r="M56" s="80">
        <f>C56+F56</f>
        <v>0</v>
      </c>
      <c r="N56" s="27"/>
      <c r="O56" s="27"/>
      <c r="P56" s="27"/>
      <c r="Q56" s="27"/>
      <c r="R56" s="27"/>
    </row>
    <row r="57" spans="1:13" s="1" customFormat="1" ht="15" customHeight="1">
      <c r="A57" s="32" t="s">
        <v>62</v>
      </c>
      <c r="B57" s="93" t="s">
        <v>121</v>
      </c>
      <c r="C57" s="83">
        <f>'Додаток 3'!C100</f>
        <v>18820800</v>
      </c>
      <c r="D57" s="78"/>
      <c r="E57" s="83"/>
      <c r="F57" s="78">
        <f t="shared" si="8"/>
        <v>1816000</v>
      </c>
      <c r="G57" s="78"/>
      <c r="H57" s="78"/>
      <c r="I57" s="78"/>
      <c r="J57" s="78">
        <f t="shared" si="5"/>
        <v>1816000</v>
      </c>
      <c r="K57" s="83">
        <f>'Додаток 3'!K100+'Додаток 3'!K129</f>
        <v>1816000</v>
      </c>
      <c r="L57" s="78"/>
      <c r="M57" s="80">
        <f>F57+C57</f>
        <v>20636800</v>
      </c>
    </row>
    <row r="58" spans="1:13" s="1" customFormat="1" ht="26.25" customHeight="1">
      <c r="A58" s="32" t="s">
        <v>63</v>
      </c>
      <c r="B58" s="93" t="s">
        <v>158</v>
      </c>
      <c r="C58" s="78">
        <f>'Додаток 3'!C101</f>
        <v>3357000</v>
      </c>
      <c r="D58" s="78"/>
      <c r="E58" s="78"/>
      <c r="F58" s="78">
        <f t="shared" si="8"/>
        <v>0</v>
      </c>
      <c r="G58" s="78"/>
      <c r="H58" s="78"/>
      <c r="I58" s="78"/>
      <c r="J58" s="78">
        <f t="shared" si="5"/>
        <v>0</v>
      </c>
      <c r="K58" s="83"/>
      <c r="L58" s="79"/>
      <c r="M58" s="80">
        <f>F58+C58</f>
        <v>3357000</v>
      </c>
    </row>
    <row r="59" spans="1:13" s="5" customFormat="1" ht="16.5" customHeight="1">
      <c r="A59" s="23" t="s">
        <v>64</v>
      </c>
      <c r="B59" s="112" t="s">
        <v>18</v>
      </c>
      <c r="C59" s="79">
        <f aca="true" t="shared" si="9" ref="C59:H59">C60+C61+C62+C63+C64+C65</f>
        <v>25463300</v>
      </c>
      <c r="D59" s="79">
        <f t="shared" si="9"/>
        <v>17280500</v>
      </c>
      <c r="E59" s="79">
        <f t="shared" si="9"/>
        <v>1293400</v>
      </c>
      <c r="F59" s="79">
        <f t="shared" si="9"/>
        <v>1567600</v>
      </c>
      <c r="G59" s="79">
        <f t="shared" si="9"/>
        <v>774400</v>
      </c>
      <c r="H59" s="79">
        <f t="shared" si="9"/>
        <v>500000</v>
      </c>
      <c r="I59" s="79">
        <f>I60+I61+I62+I63+I64+I65</f>
        <v>0</v>
      </c>
      <c r="J59" s="79">
        <f>J60+J61+J62+J63+J64+J65</f>
        <v>793200</v>
      </c>
      <c r="K59" s="86">
        <f>K60+K61+K62+K63+K64+K65</f>
        <v>690000</v>
      </c>
      <c r="L59" s="79">
        <f>L60+L61+L62+L63+L64+L65</f>
        <v>0</v>
      </c>
      <c r="M59" s="81">
        <f>M60+M61+M62+M63+M64+M65</f>
        <v>27030900</v>
      </c>
    </row>
    <row r="60" spans="1:13" s="5" customFormat="1" ht="28.5" customHeight="1">
      <c r="A60" s="34" t="s">
        <v>93</v>
      </c>
      <c r="B60" s="298" t="s">
        <v>259</v>
      </c>
      <c r="C60" s="78">
        <v>3625400</v>
      </c>
      <c r="D60" s="78">
        <v>2372400</v>
      </c>
      <c r="E60" s="78">
        <v>6100</v>
      </c>
      <c r="F60" s="78">
        <f aca="true" t="shared" si="10" ref="F60:F69">G60+J60</f>
        <v>44000</v>
      </c>
      <c r="G60" s="83">
        <v>4000</v>
      </c>
      <c r="H60" s="83"/>
      <c r="I60" s="78"/>
      <c r="J60" s="78">
        <f t="shared" si="5"/>
        <v>40000</v>
      </c>
      <c r="K60" s="83">
        <f>'Додаток 3'!K84</f>
        <v>40000</v>
      </c>
      <c r="L60" s="79"/>
      <c r="M60" s="80">
        <f t="shared" si="7"/>
        <v>3669400</v>
      </c>
    </row>
    <row r="61" spans="1:13" s="5" customFormat="1" ht="13.5" customHeight="1">
      <c r="A61" s="33" t="s">
        <v>94</v>
      </c>
      <c r="B61" s="111" t="s">
        <v>41</v>
      </c>
      <c r="C61" s="78">
        <v>4917100</v>
      </c>
      <c r="D61" s="78">
        <v>3172100</v>
      </c>
      <c r="E61" s="78">
        <v>573300</v>
      </c>
      <c r="F61" s="83">
        <f>'Додаток 3'!F85</f>
        <v>141100</v>
      </c>
      <c r="G61" s="83">
        <f>'Додаток 3'!G85</f>
        <v>21100</v>
      </c>
      <c r="H61" s="83">
        <f>'Додаток 3'!H85</f>
        <v>0</v>
      </c>
      <c r="I61" s="83">
        <f>'Додаток 3'!I85</f>
        <v>0</v>
      </c>
      <c r="J61" s="83">
        <f>'Додаток 3'!J85</f>
        <v>120000</v>
      </c>
      <c r="K61" s="83">
        <f>'Додаток 3'!K85</f>
        <v>70000</v>
      </c>
      <c r="L61" s="79"/>
      <c r="M61" s="80">
        <f t="shared" si="7"/>
        <v>5058200</v>
      </c>
    </row>
    <row r="62" spans="1:13" s="5" customFormat="1" ht="16.5" customHeight="1">
      <c r="A62" s="33" t="s">
        <v>95</v>
      </c>
      <c r="B62" s="111" t="s">
        <v>139</v>
      </c>
      <c r="C62" s="78">
        <v>1186200</v>
      </c>
      <c r="D62" s="78">
        <v>798200</v>
      </c>
      <c r="E62" s="78">
        <v>69400</v>
      </c>
      <c r="F62" s="78">
        <f>'Додаток 3'!F124+'Додаток 3'!F86</f>
        <v>234000</v>
      </c>
      <c r="G62" s="78">
        <f>'Додаток 3'!G124+'Додаток 3'!G86</f>
        <v>8800</v>
      </c>
      <c r="H62" s="78">
        <f>'Додаток 3'!H124+'Додаток 3'!H86</f>
        <v>0</v>
      </c>
      <c r="I62" s="78">
        <f>'Додаток 3'!I124+'Додаток 3'!I86</f>
        <v>0</v>
      </c>
      <c r="J62" s="78">
        <f>'Додаток 3'!J124+'Додаток 3'!J86</f>
        <v>225200</v>
      </c>
      <c r="K62" s="83">
        <f>'Додаток 3'!K124+'Додаток 3'!K86</f>
        <v>222000</v>
      </c>
      <c r="L62" s="79"/>
      <c r="M62" s="80">
        <f t="shared" si="7"/>
        <v>1420200</v>
      </c>
    </row>
    <row r="63" spans="1:13" s="5" customFormat="1" ht="24.75" customHeight="1" thickBot="1">
      <c r="A63" s="277" t="s">
        <v>96</v>
      </c>
      <c r="B63" s="278" t="s">
        <v>42</v>
      </c>
      <c r="C63" s="279">
        <v>133200</v>
      </c>
      <c r="D63" s="279">
        <v>84800</v>
      </c>
      <c r="E63" s="279">
        <v>17500</v>
      </c>
      <c r="F63" s="279">
        <f>'Додаток 3'!F125+'Додаток 3'!F87</f>
        <v>56000</v>
      </c>
      <c r="G63" s="279">
        <f>'Додаток 3'!G125+'Додаток 3'!G87</f>
        <v>1000</v>
      </c>
      <c r="H63" s="279">
        <f>'Додаток 3'!H125+'Додаток 3'!H87</f>
        <v>0</v>
      </c>
      <c r="I63" s="279">
        <f>'Додаток 3'!I125+'Додаток 3'!I87</f>
        <v>0</v>
      </c>
      <c r="J63" s="279">
        <f>'Додаток 3'!J125+'Додаток 3'!J87</f>
        <v>55000</v>
      </c>
      <c r="K63" s="280">
        <f>'Додаток 3'!K125+'Додаток 3'!K87</f>
        <v>55000</v>
      </c>
      <c r="L63" s="281"/>
      <c r="M63" s="282">
        <f t="shared" si="7"/>
        <v>189200</v>
      </c>
    </row>
    <row r="64" spans="1:13" s="5" customFormat="1" ht="18" customHeight="1">
      <c r="A64" s="304" t="s">
        <v>98</v>
      </c>
      <c r="B64" s="305" t="s">
        <v>44</v>
      </c>
      <c r="C64" s="303">
        <v>15072500</v>
      </c>
      <c r="D64" s="303">
        <v>10490000</v>
      </c>
      <c r="E64" s="303">
        <v>617300</v>
      </c>
      <c r="F64" s="303">
        <f>'Додаток 3'!F126+'Додаток 3'!F88</f>
        <v>1084500</v>
      </c>
      <c r="G64" s="303">
        <f>'Додаток 3'!G126+'Додаток 3'!G88</f>
        <v>739500</v>
      </c>
      <c r="H64" s="303">
        <f>'Додаток 3'!H126+'Додаток 3'!H88</f>
        <v>500000</v>
      </c>
      <c r="I64" s="303">
        <f>'Додаток 3'!I126+'Додаток 3'!I88</f>
        <v>0</v>
      </c>
      <c r="J64" s="303">
        <f>'Додаток 3'!J126+'Додаток 3'!J88</f>
        <v>345000</v>
      </c>
      <c r="K64" s="306">
        <f>'Додаток 3'!K126+'Додаток 3'!K88</f>
        <v>295000</v>
      </c>
      <c r="L64" s="76"/>
      <c r="M64" s="307">
        <f t="shared" si="7"/>
        <v>16157000</v>
      </c>
    </row>
    <row r="65" spans="1:13" s="5" customFormat="1" ht="16.5" customHeight="1">
      <c r="A65" s="33" t="s">
        <v>97</v>
      </c>
      <c r="B65" s="111" t="s">
        <v>43</v>
      </c>
      <c r="C65" s="78">
        <v>528900</v>
      </c>
      <c r="D65" s="78">
        <v>363000</v>
      </c>
      <c r="E65" s="78">
        <v>9800</v>
      </c>
      <c r="F65" s="78">
        <f t="shared" si="10"/>
        <v>8000</v>
      </c>
      <c r="G65" s="78"/>
      <c r="H65" s="78"/>
      <c r="I65" s="78"/>
      <c r="J65" s="78">
        <f t="shared" si="5"/>
        <v>8000</v>
      </c>
      <c r="K65" s="83">
        <f>'Додаток 3'!K89</f>
        <v>8000</v>
      </c>
      <c r="L65" s="79"/>
      <c r="M65" s="80">
        <f t="shared" si="7"/>
        <v>536900</v>
      </c>
    </row>
    <row r="66" spans="1:13" s="5" customFormat="1" ht="15.75" customHeight="1">
      <c r="A66" s="36" t="s">
        <v>65</v>
      </c>
      <c r="B66" s="302" t="s">
        <v>19</v>
      </c>
      <c r="C66" s="76">
        <f>C67+C68+C69</f>
        <v>695000</v>
      </c>
      <c r="D66" s="76">
        <f aca="true" t="shared" si="11" ref="D66:K66">D67+D68+D69</f>
        <v>22800</v>
      </c>
      <c r="E66" s="76">
        <f t="shared" si="11"/>
        <v>0</v>
      </c>
      <c r="F66" s="303">
        <f t="shared" si="10"/>
        <v>0</v>
      </c>
      <c r="G66" s="76">
        <f t="shared" si="11"/>
        <v>0</v>
      </c>
      <c r="H66" s="76">
        <f t="shared" si="11"/>
        <v>0</v>
      </c>
      <c r="I66" s="76">
        <f t="shared" si="11"/>
        <v>0</v>
      </c>
      <c r="J66" s="303">
        <f t="shared" si="5"/>
        <v>0</v>
      </c>
      <c r="K66" s="269">
        <f t="shared" si="11"/>
        <v>0</v>
      </c>
      <c r="L66" s="76"/>
      <c r="M66" s="77">
        <f t="shared" si="7"/>
        <v>695000</v>
      </c>
    </row>
    <row r="67" spans="1:13" s="5" customFormat="1" ht="21" customHeight="1">
      <c r="A67" s="32" t="s">
        <v>169</v>
      </c>
      <c r="B67" s="93" t="s">
        <v>170</v>
      </c>
      <c r="C67" s="82">
        <f>'Додаток 3'!C21</f>
        <v>264000</v>
      </c>
      <c r="D67" s="82"/>
      <c r="E67" s="82"/>
      <c r="F67" s="78">
        <f t="shared" si="10"/>
        <v>0</v>
      </c>
      <c r="G67" s="82"/>
      <c r="H67" s="82"/>
      <c r="I67" s="82"/>
      <c r="J67" s="78">
        <f t="shared" si="5"/>
        <v>0</v>
      </c>
      <c r="K67" s="165"/>
      <c r="L67" s="79"/>
      <c r="M67" s="80">
        <f t="shared" si="7"/>
        <v>264000</v>
      </c>
    </row>
    <row r="68" spans="1:13" ht="18.75" customHeight="1">
      <c r="A68" s="25" t="s">
        <v>110</v>
      </c>
      <c r="B68" s="116" t="s">
        <v>111</v>
      </c>
      <c r="C68" s="82">
        <f>'Додаток 3'!C22</f>
        <v>395000</v>
      </c>
      <c r="D68" s="82"/>
      <c r="E68" s="82"/>
      <c r="F68" s="78">
        <f t="shared" si="10"/>
        <v>0</v>
      </c>
      <c r="G68" s="78"/>
      <c r="H68" s="78"/>
      <c r="I68" s="78"/>
      <c r="J68" s="78">
        <f t="shared" si="5"/>
        <v>0</v>
      </c>
      <c r="K68" s="83"/>
      <c r="L68" s="79"/>
      <c r="M68" s="80">
        <f t="shared" si="7"/>
        <v>395000</v>
      </c>
    </row>
    <row r="69" spans="1:13" ht="21" customHeight="1">
      <c r="A69" s="25" t="s">
        <v>112</v>
      </c>
      <c r="B69" s="116" t="s">
        <v>113</v>
      </c>
      <c r="C69" s="82">
        <f>'Додаток 3'!C23</f>
        <v>36000</v>
      </c>
      <c r="D69" s="82">
        <f>'Додаток 3'!D23</f>
        <v>22800</v>
      </c>
      <c r="E69" s="82"/>
      <c r="F69" s="78">
        <f t="shared" si="10"/>
        <v>0</v>
      </c>
      <c r="G69" s="82"/>
      <c r="H69" s="82"/>
      <c r="I69" s="82"/>
      <c r="J69" s="78">
        <f t="shared" si="5"/>
        <v>0</v>
      </c>
      <c r="K69" s="165"/>
      <c r="L69" s="79"/>
      <c r="M69" s="80">
        <f t="shared" si="7"/>
        <v>36000</v>
      </c>
    </row>
    <row r="70" spans="1:13" s="5" customFormat="1" ht="19.5" customHeight="1">
      <c r="A70" s="23" t="s">
        <v>66</v>
      </c>
      <c r="B70" s="112" t="s">
        <v>20</v>
      </c>
      <c r="C70" s="79">
        <f>C71+C72</f>
        <v>6227600</v>
      </c>
      <c r="D70" s="79">
        <f aca="true" t="shared" si="12" ref="D70:L70">D71+D72</f>
        <v>3314400</v>
      </c>
      <c r="E70" s="79">
        <f t="shared" si="12"/>
        <v>472000</v>
      </c>
      <c r="F70" s="79">
        <f t="shared" si="12"/>
        <v>170000</v>
      </c>
      <c r="G70" s="79">
        <f t="shared" si="12"/>
        <v>0</v>
      </c>
      <c r="H70" s="79">
        <f t="shared" si="12"/>
        <v>0</v>
      </c>
      <c r="I70" s="79">
        <f t="shared" si="12"/>
        <v>0</v>
      </c>
      <c r="J70" s="79">
        <f t="shared" si="12"/>
        <v>170000</v>
      </c>
      <c r="K70" s="86">
        <f t="shared" si="12"/>
        <v>170000</v>
      </c>
      <c r="L70" s="79">
        <f t="shared" si="12"/>
        <v>0</v>
      </c>
      <c r="M70" s="81">
        <f>C70+F70</f>
        <v>6397600</v>
      </c>
    </row>
    <row r="71" spans="1:13" s="5" customFormat="1" ht="24" customHeight="1">
      <c r="A71" s="32" t="s">
        <v>99</v>
      </c>
      <c r="B71" s="97" t="s">
        <v>256</v>
      </c>
      <c r="C71" s="78">
        <v>900000</v>
      </c>
      <c r="D71" s="78"/>
      <c r="E71" s="78"/>
      <c r="F71" s="78">
        <f>G71+J71</f>
        <v>70000</v>
      </c>
      <c r="G71" s="78"/>
      <c r="H71" s="78"/>
      <c r="I71" s="78"/>
      <c r="J71" s="78">
        <f>K71</f>
        <v>70000</v>
      </c>
      <c r="K71" s="83">
        <f>'Додаток 3'!K64</f>
        <v>70000</v>
      </c>
      <c r="L71" s="79"/>
      <c r="M71" s="80">
        <f>C71+F71</f>
        <v>970000</v>
      </c>
    </row>
    <row r="72" spans="1:13" s="5" customFormat="1" ht="26.25" customHeight="1">
      <c r="A72" s="32" t="s">
        <v>80</v>
      </c>
      <c r="B72" s="97" t="s">
        <v>122</v>
      </c>
      <c r="C72" s="78">
        <v>5327600</v>
      </c>
      <c r="D72" s="78">
        <v>3314400</v>
      </c>
      <c r="E72" s="78">
        <v>472000</v>
      </c>
      <c r="F72" s="78">
        <f>G72+J72</f>
        <v>100000</v>
      </c>
      <c r="G72" s="78"/>
      <c r="H72" s="78"/>
      <c r="I72" s="78"/>
      <c r="J72" s="78">
        <f>K72</f>
        <v>100000</v>
      </c>
      <c r="K72" s="83">
        <f>'Додаток 3'!K65</f>
        <v>100000</v>
      </c>
      <c r="L72" s="79"/>
      <c r="M72" s="80">
        <f>C72+F72</f>
        <v>5427600</v>
      </c>
    </row>
    <row r="73" spans="1:13" s="18" customFormat="1" ht="16.5" customHeight="1">
      <c r="A73" s="23" t="s">
        <v>67</v>
      </c>
      <c r="B73" s="106" t="s">
        <v>21</v>
      </c>
      <c r="C73" s="79">
        <f>C74+C75</f>
        <v>0</v>
      </c>
      <c r="D73" s="79">
        <f aca="true" t="shared" si="13" ref="D73:L73">D74+D75</f>
        <v>0</v>
      </c>
      <c r="E73" s="79">
        <f t="shared" si="13"/>
        <v>0</v>
      </c>
      <c r="F73" s="79">
        <f t="shared" si="13"/>
        <v>6813550</v>
      </c>
      <c r="G73" s="79">
        <f t="shared" si="13"/>
        <v>0</v>
      </c>
      <c r="H73" s="79">
        <f t="shared" si="13"/>
        <v>0</v>
      </c>
      <c r="I73" s="79">
        <f t="shared" si="13"/>
        <v>0</v>
      </c>
      <c r="J73" s="79">
        <f t="shared" si="13"/>
        <v>6813550</v>
      </c>
      <c r="K73" s="86">
        <f t="shared" si="13"/>
        <v>6813550</v>
      </c>
      <c r="L73" s="79">
        <f t="shared" si="13"/>
        <v>0</v>
      </c>
      <c r="M73" s="81">
        <f>C73+F73</f>
        <v>6813550</v>
      </c>
    </row>
    <row r="74" spans="1:13" s="1" customFormat="1" ht="16.5" customHeight="1">
      <c r="A74" s="32" t="s">
        <v>68</v>
      </c>
      <c r="B74" s="93" t="s">
        <v>22</v>
      </c>
      <c r="C74" s="78"/>
      <c r="D74" s="78"/>
      <c r="E74" s="78"/>
      <c r="F74" s="78">
        <f>G74+J74</f>
        <v>6150000</v>
      </c>
      <c r="G74" s="78"/>
      <c r="H74" s="78"/>
      <c r="I74" s="78"/>
      <c r="J74" s="78">
        <f>K74</f>
        <v>6150000</v>
      </c>
      <c r="K74" s="83">
        <f>'Додаток 3'!K131</f>
        <v>6150000</v>
      </c>
      <c r="L74" s="79"/>
      <c r="M74" s="81">
        <f>C74+F74</f>
        <v>6150000</v>
      </c>
    </row>
    <row r="75" spans="1:13" s="1" customFormat="1" ht="24.75" customHeight="1">
      <c r="A75" s="32" t="s">
        <v>211</v>
      </c>
      <c r="B75" s="97" t="s">
        <v>212</v>
      </c>
      <c r="C75" s="78">
        <f>'Додаток 3'!C135</f>
        <v>0</v>
      </c>
      <c r="D75" s="78">
        <f>'Додаток 3'!D135</f>
        <v>0</v>
      </c>
      <c r="E75" s="78">
        <f>'Додаток 3'!E135</f>
        <v>0</v>
      </c>
      <c r="F75" s="78">
        <f>'Додаток 3'!F135</f>
        <v>663550</v>
      </c>
      <c r="G75" s="78">
        <f>'Додаток 3'!G135</f>
        <v>0</v>
      </c>
      <c r="H75" s="78">
        <f>'Додаток 3'!H135</f>
        <v>0</v>
      </c>
      <c r="I75" s="78">
        <f>'Додаток 3'!I135</f>
        <v>0</v>
      </c>
      <c r="J75" s="78">
        <f>'Додаток 3'!J135</f>
        <v>663550</v>
      </c>
      <c r="K75" s="83">
        <f>'Додаток 3'!K135</f>
        <v>663550</v>
      </c>
      <c r="L75" s="78">
        <f>'Додаток 3'!L135</f>
        <v>0</v>
      </c>
      <c r="M75" s="80">
        <f>'Додаток 3'!M135</f>
        <v>663550</v>
      </c>
    </row>
    <row r="76" spans="1:13" s="18" customFormat="1" ht="27" customHeight="1">
      <c r="A76" s="23" t="s">
        <v>69</v>
      </c>
      <c r="B76" s="106" t="s">
        <v>23</v>
      </c>
      <c r="C76" s="79">
        <f>C77+C79+C80+C81</f>
        <v>19567200</v>
      </c>
      <c r="D76" s="79">
        <f aca="true" t="shared" si="14" ref="D76:M76">D77+D79+D80+D81</f>
        <v>0</v>
      </c>
      <c r="E76" s="79">
        <f t="shared" si="14"/>
        <v>0</v>
      </c>
      <c r="F76" s="79">
        <f t="shared" si="14"/>
        <v>15586000</v>
      </c>
      <c r="G76" s="79">
        <f t="shared" si="14"/>
        <v>4932300</v>
      </c>
      <c r="H76" s="79">
        <f t="shared" si="14"/>
        <v>0</v>
      </c>
      <c r="I76" s="79">
        <f t="shared" si="14"/>
        <v>0</v>
      </c>
      <c r="J76" s="79">
        <f t="shared" si="14"/>
        <v>10653700</v>
      </c>
      <c r="K76" s="86">
        <f t="shared" si="14"/>
        <v>4214000</v>
      </c>
      <c r="L76" s="79">
        <f t="shared" si="14"/>
        <v>0</v>
      </c>
      <c r="M76" s="81">
        <f t="shared" si="14"/>
        <v>35153200</v>
      </c>
    </row>
    <row r="77" spans="1:13" s="13" customFormat="1" ht="41.25" customHeight="1">
      <c r="A77" s="25" t="s">
        <v>100</v>
      </c>
      <c r="B77" s="96" t="s">
        <v>150</v>
      </c>
      <c r="C77" s="78">
        <f>'Додаток 3'!C144</f>
        <v>8750000</v>
      </c>
      <c r="D77" s="78"/>
      <c r="E77" s="78"/>
      <c r="F77" s="78"/>
      <c r="G77" s="78"/>
      <c r="H77" s="78"/>
      <c r="I77" s="78"/>
      <c r="J77" s="78"/>
      <c r="K77" s="83"/>
      <c r="L77" s="78"/>
      <c r="M77" s="80">
        <f t="shared" si="7"/>
        <v>8750000</v>
      </c>
    </row>
    <row r="78" spans="1:13" s="75" customFormat="1" ht="25.5" customHeight="1">
      <c r="A78" s="47"/>
      <c r="B78" s="105" t="s">
        <v>161</v>
      </c>
      <c r="C78" s="82">
        <f>'Додаток 3'!C145</f>
        <v>8500000</v>
      </c>
      <c r="D78" s="84"/>
      <c r="E78" s="84"/>
      <c r="F78" s="82"/>
      <c r="G78" s="84"/>
      <c r="H78" s="84"/>
      <c r="I78" s="84"/>
      <c r="J78" s="84"/>
      <c r="K78" s="270"/>
      <c r="L78" s="84"/>
      <c r="M78" s="85">
        <f t="shared" si="7"/>
        <v>8500000</v>
      </c>
    </row>
    <row r="79" spans="1:13" s="13" customFormat="1" ht="41.25" customHeight="1">
      <c r="A79" s="25" t="s">
        <v>126</v>
      </c>
      <c r="B79" s="96" t="s">
        <v>165</v>
      </c>
      <c r="C79" s="78">
        <f>'Додаток 3'!C146</f>
        <v>156000</v>
      </c>
      <c r="D79" s="79"/>
      <c r="E79" s="79"/>
      <c r="F79" s="78"/>
      <c r="G79" s="79"/>
      <c r="H79" s="79"/>
      <c r="I79" s="79"/>
      <c r="J79" s="79"/>
      <c r="K79" s="86"/>
      <c r="L79" s="79"/>
      <c r="M79" s="80">
        <f t="shared" si="7"/>
        <v>156000</v>
      </c>
    </row>
    <row r="80" spans="1:13" s="13" customFormat="1" ht="42.75" customHeight="1">
      <c r="A80" s="25" t="s">
        <v>70</v>
      </c>
      <c r="B80" s="96" t="s">
        <v>166</v>
      </c>
      <c r="C80" s="78">
        <f>'Додаток 3'!C147</f>
        <v>7369500</v>
      </c>
      <c r="D80" s="79"/>
      <c r="E80" s="79"/>
      <c r="F80" s="78"/>
      <c r="G80" s="79"/>
      <c r="H80" s="79"/>
      <c r="I80" s="79"/>
      <c r="J80" s="79"/>
      <c r="K80" s="86"/>
      <c r="L80" s="79"/>
      <c r="M80" s="80">
        <f t="shared" si="7"/>
        <v>7369500</v>
      </c>
    </row>
    <row r="81" spans="1:13" s="1" customFormat="1" ht="40.5" customHeight="1">
      <c r="A81" s="65" t="s">
        <v>71</v>
      </c>
      <c r="B81" s="117" t="s">
        <v>199</v>
      </c>
      <c r="C81" s="78">
        <f>'Додаток 3'!C102</f>
        <v>3291700</v>
      </c>
      <c r="D81" s="78">
        <f>'Додаток 3'!D102</f>
        <v>0</v>
      </c>
      <c r="E81" s="78">
        <f>'Додаток 3'!E102</f>
        <v>0</v>
      </c>
      <c r="F81" s="78">
        <f>'Додаток 3'!F102</f>
        <v>15586000</v>
      </c>
      <c r="G81" s="78">
        <f>'Додаток 3'!G102</f>
        <v>4932300</v>
      </c>
      <c r="H81" s="78">
        <f>'Додаток 3'!H102</f>
        <v>0</v>
      </c>
      <c r="I81" s="78">
        <f>'Додаток 3'!I102</f>
        <v>0</v>
      </c>
      <c r="J81" s="78">
        <f>'Додаток 3'!J102</f>
        <v>10653700</v>
      </c>
      <c r="K81" s="83">
        <f>'Додаток 3'!K102</f>
        <v>4214000</v>
      </c>
      <c r="L81" s="78">
        <f>'Додаток 3'!L102</f>
        <v>0</v>
      </c>
      <c r="M81" s="80">
        <f t="shared" si="7"/>
        <v>18877700</v>
      </c>
    </row>
    <row r="82" spans="1:13" s="1" customFormat="1" ht="51" customHeight="1">
      <c r="A82" s="66"/>
      <c r="B82" s="94" t="s">
        <v>260</v>
      </c>
      <c r="C82" s="82">
        <f>'Додаток 3'!C103</f>
        <v>0</v>
      </c>
      <c r="D82" s="82">
        <f>'Додаток 3'!D103</f>
        <v>0</v>
      </c>
      <c r="E82" s="82">
        <f>'Додаток 3'!E103</f>
        <v>0</v>
      </c>
      <c r="F82" s="82">
        <f>'Додаток 3'!F103</f>
        <v>9470100</v>
      </c>
      <c r="G82" s="82">
        <f>'Додаток 3'!G103</f>
        <v>3030400</v>
      </c>
      <c r="H82" s="82">
        <f>'Додаток 3'!H103</f>
        <v>0</v>
      </c>
      <c r="I82" s="82">
        <f>'Додаток 3'!I103</f>
        <v>0</v>
      </c>
      <c r="J82" s="82">
        <f>'Додаток 3'!J103</f>
        <v>6439700</v>
      </c>
      <c r="K82" s="165">
        <f>'Додаток 3'!K103</f>
        <v>0</v>
      </c>
      <c r="L82" s="82">
        <f>'Додаток 3'!L103</f>
        <v>0</v>
      </c>
      <c r="M82" s="85">
        <f>C82+F82</f>
        <v>9470100</v>
      </c>
    </row>
    <row r="83" spans="1:13" s="18" customFormat="1" ht="21" customHeight="1">
      <c r="A83" s="23" t="s">
        <v>127</v>
      </c>
      <c r="B83" s="118" t="s">
        <v>153</v>
      </c>
      <c r="C83" s="79">
        <f>C84+C85</f>
        <v>671000</v>
      </c>
      <c r="D83" s="79">
        <f aca="true" t="shared" si="15" ref="D83:L83">D84+D85</f>
        <v>0</v>
      </c>
      <c r="E83" s="79">
        <f t="shared" si="15"/>
        <v>0</v>
      </c>
      <c r="F83" s="79">
        <f t="shared" si="15"/>
        <v>1400000</v>
      </c>
      <c r="G83" s="79">
        <f t="shared" si="15"/>
        <v>0</v>
      </c>
      <c r="H83" s="79">
        <f t="shared" si="15"/>
        <v>0</v>
      </c>
      <c r="I83" s="79">
        <f t="shared" si="15"/>
        <v>0</v>
      </c>
      <c r="J83" s="79">
        <f t="shared" si="15"/>
        <v>1400000</v>
      </c>
      <c r="K83" s="86">
        <f t="shared" si="15"/>
        <v>1400000</v>
      </c>
      <c r="L83" s="79">
        <f t="shared" si="15"/>
        <v>0</v>
      </c>
      <c r="M83" s="81">
        <f>M84+M85</f>
        <v>2071000</v>
      </c>
    </row>
    <row r="84" spans="1:13" ht="20.25" customHeight="1">
      <c r="A84" s="31">
        <v>180404</v>
      </c>
      <c r="B84" s="98" t="s">
        <v>168</v>
      </c>
      <c r="C84" s="78">
        <f>'Додаток 3'!C157</f>
        <v>671000</v>
      </c>
      <c r="D84" s="78"/>
      <c r="E84" s="78"/>
      <c r="F84" s="78"/>
      <c r="G84" s="78"/>
      <c r="H84" s="78"/>
      <c r="I84" s="78"/>
      <c r="J84" s="78"/>
      <c r="K84" s="83"/>
      <c r="L84" s="79"/>
      <c r="M84" s="80">
        <f aca="true" t="shared" si="16" ref="M84:M100">F84+C84</f>
        <v>671000</v>
      </c>
    </row>
    <row r="85" spans="1:13" ht="26.25" customHeight="1">
      <c r="A85" s="25" t="s">
        <v>130</v>
      </c>
      <c r="B85" s="119" t="s">
        <v>264</v>
      </c>
      <c r="C85" s="78"/>
      <c r="D85" s="78"/>
      <c r="E85" s="78"/>
      <c r="F85" s="78">
        <f>G85+J85</f>
        <v>1400000</v>
      </c>
      <c r="G85" s="79">
        <f>'Додаток 3'!G158+'Додаток 3'!G104</f>
        <v>0</v>
      </c>
      <c r="H85" s="79">
        <f>'Додаток 3'!H158+'Додаток 3'!H104</f>
        <v>0</v>
      </c>
      <c r="I85" s="79">
        <f>'Додаток 3'!I158+'Додаток 3'!I104</f>
        <v>0</v>
      </c>
      <c r="J85" s="78">
        <f>'Додаток 3'!J158+'Додаток 3'!J104</f>
        <v>1400000</v>
      </c>
      <c r="K85" s="83">
        <f>'Додаток 3'!K158+'Додаток 3'!K104</f>
        <v>1400000</v>
      </c>
      <c r="L85" s="79"/>
      <c r="M85" s="80">
        <f t="shared" si="16"/>
        <v>1400000</v>
      </c>
    </row>
    <row r="86" spans="1:13" s="18" customFormat="1" ht="27" customHeight="1">
      <c r="A86" s="48" t="s">
        <v>74</v>
      </c>
      <c r="B86" s="106" t="s">
        <v>75</v>
      </c>
      <c r="C86" s="79">
        <f>C87+C88</f>
        <v>257300</v>
      </c>
      <c r="D86" s="79">
        <f aca="true" t="shared" si="17" ref="D86:L86">D87</f>
        <v>0</v>
      </c>
      <c r="E86" s="79">
        <f t="shared" si="17"/>
        <v>0</v>
      </c>
      <c r="F86" s="79">
        <f t="shared" si="17"/>
        <v>0</v>
      </c>
      <c r="G86" s="79">
        <f t="shared" si="17"/>
        <v>0</v>
      </c>
      <c r="H86" s="79">
        <f t="shared" si="17"/>
        <v>0</v>
      </c>
      <c r="I86" s="79">
        <f t="shared" si="17"/>
        <v>0</v>
      </c>
      <c r="J86" s="79">
        <f t="shared" si="17"/>
        <v>0</v>
      </c>
      <c r="K86" s="86">
        <f t="shared" si="17"/>
        <v>0</v>
      </c>
      <c r="L86" s="79">
        <f t="shared" si="17"/>
        <v>0</v>
      </c>
      <c r="M86" s="81">
        <f>M87+M88</f>
        <v>257300</v>
      </c>
    </row>
    <row r="87" spans="1:166" s="18" customFormat="1" ht="24.75" customHeight="1">
      <c r="A87" s="25" t="s">
        <v>114</v>
      </c>
      <c r="B87" s="116" t="s">
        <v>119</v>
      </c>
      <c r="C87" s="78">
        <v>251400</v>
      </c>
      <c r="D87" s="78"/>
      <c r="E87" s="78"/>
      <c r="F87" s="79"/>
      <c r="G87" s="78"/>
      <c r="H87" s="79"/>
      <c r="I87" s="79"/>
      <c r="J87" s="79"/>
      <c r="K87" s="83"/>
      <c r="L87" s="79"/>
      <c r="M87" s="80">
        <f t="shared" si="16"/>
        <v>251400</v>
      </c>
      <c r="N87" s="17">
        <f aca="true" t="shared" si="18" ref="N87:AK87">SUM(N89:N90)</f>
        <v>0</v>
      </c>
      <c r="O87" s="17">
        <f t="shared" si="18"/>
        <v>0</v>
      </c>
      <c r="P87" s="17">
        <f t="shared" si="18"/>
        <v>0</v>
      </c>
      <c r="Q87" s="17">
        <f t="shared" si="18"/>
        <v>0</v>
      </c>
      <c r="R87" s="17">
        <f t="shared" si="18"/>
        <v>0</v>
      </c>
      <c r="S87" s="17">
        <f t="shared" si="18"/>
        <v>0</v>
      </c>
      <c r="T87" s="17">
        <f t="shared" si="18"/>
        <v>0</v>
      </c>
      <c r="U87" s="17">
        <f t="shared" si="18"/>
        <v>0</v>
      </c>
      <c r="V87" s="17">
        <f t="shared" si="18"/>
        <v>0</v>
      </c>
      <c r="W87" s="17">
        <f t="shared" si="18"/>
        <v>0</v>
      </c>
      <c r="X87" s="17">
        <f t="shared" si="18"/>
        <v>0</v>
      </c>
      <c r="Y87" s="17">
        <f t="shared" si="18"/>
        <v>0</v>
      </c>
      <c r="Z87" s="17">
        <f t="shared" si="18"/>
        <v>0</v>
      </c>
      <c r="AA87" s="17">
        <f t="shared" si="18"/>
        <v>0</v>
      </c>
      <c r="AB87" s="17">
        <f t="shared" si="18"/>
        <v>0</v>
      </c>
      <c r="AC87" s="17">
        <f t="shared" si="18"/>
        <v>0</v>
      </c>
      <c r="AD87" s="17">
        <f t="shared" si="18"/>
        <v>0</v>
      </c>
      <c r="AE87" s="17">
        <f t="shared" si="18"/>
        <v>0</v>
      </c>
      <c r="AF87" s="17">
        <f t="shared" si="18"/>
        <v>0</v>
      </c>
      <c r="AG87" s="17">
        <f t="shared" si="18"/>
        <v>0</v>
      </c>
      <c r="AH87" s="17">
        <f t="shared" si="18"/>
        <v>0</v>
      </c>
      <c r="AI87" s="17">
        <f t="shared" si="18"/>
        <v>0</v>
      </c>
      <c r="AJ87" s="17">
        <f t="shared" si="18"/>
        <v>0</v>
      </c>
      <c r="AK87" s="17">
        <f t="shared" si="18"/>
        <v>0</v>
      </c>
      <c r="AL87" s="17">
        <f aca="true" t="shared" si="19" ref="AL87:BD87">SUM(AL89:AL90)</f>
        <v>0</v>
      </c>
      <c r="AM87" s="17">
        <f t="shared" si="19"/>
        <v>0</v>
      </c>
      <c r="AN87" s="17">
        <f t="shared" si="19"/>
        <v>0</v>
      </c>
      <c r="AO87" s="17">
        <f t="shared" si="19"/>
        <v>0</v>
      </c>
      <c r="AP87" s="17">
        <f t="shared" si="19"/>
        <v>0</v>
      </c>
      <c r="AQ87" s="17">
        <f t="shared" si="19"/>
        <v>0</v>
      </c>
      <c r="AR87" s="17">
        <f t="shared" si="19"/>
        <v>0</v>
      </c>
      <c r="AS87" s="17">
        <f t="shared" si="19"/>
        <v>0</v>
      </c>
      <c r="AT87" s="17">
        <f t="shared" si="19"/>
        <v>0</v>
      </c>
      <c r="AU87" s="17">
        <f t="shared" si="19"/>
        <v>0</v>
      </c>
      <c r="AV87" s="17">
        <f t="shared" si="19"/>
        <v>0</v>
      </c>
      <c r="AW87" s="17">
        <f t="shared" si="19"/>
        <v>0</v>
      </c>
      <c r="AX87" s="17">
        <f t="shared" si="19"/>
        <v>0</v>
      </c>
      <c r="AY87" s="17">
        <f t="shared" si="19"/>
        <v>0</v>
      </c>
      <c r="AZ87" s="17">
        <f t="shared" si="19"/>
        <v>0</v>
      </c>
      <c r="BA87" s="17">
        <f t="shared" si="19"/>
        <v>0</v>
      </c>
      <c r="BB87" s="17">
        <f t="shared" si="19"/>
        <v>0</v>
      </c>
      <c r="BC87" s="17">
        <f t="shared" si="19"/>
        <v>0</v>
      </c>
      <c r="BD87" s="17">
        <f t="shared" si="19"/>
        <v>0</v>
      </c>
      <c r="BE87" s="17">
        <f aca="true" t="shared" si="20" ref="BE87:DP87">SUM(BE89:BE90)</f>
        <v>0</v>
      </c>
      <c r="BF87" s="17">
        <f t="shared" si="20"/>
        <v>0</v>
      </c>
      <c r="BG87" s="17">
        <f t="shared" si="20"/>
        <v>0</v>
      </c>
      <c r="BH87" s="17">
        <f t="shared" si="20"/>
        <v>0</v>
      </c>
      <c r="BI87" s="17">
        <f t="shared" si="20"/>
        <v>0</v>
      </c>
      <c r="BJ87" s="17">
        <f t="shared" si="20"/>
        <v>0</v>
      </c>
      <c r="BK87" s="17">
        <f t="shared" si="20"/>
        <v>0</v>
      </c>
      <c r="BL87" s="17">
        <f t="shared" si="20"/>
        <v>0</v>
      </c>
      <c r="BM87" s="17">
        <f t="shared" si="20"/>
        <v>0</v>
      </c>
      <c r="BN87" s="17">
        <f t="shared" si="20"/>
        <v>0</v>
      </c>
      <c r="BO87" s="17">
        <f t="shared" si="20"/>
        <v>0</v>
      </c>
      <c r="BP87" s="17">
        <f t="shared" si="20"/>
        <v>0</v>
      </c>
      <c r="BQ87" s="17">
        <f t="shared" si="20"/>
        <v>0</v>
      </c>
      <c r="BR87" s="17">
        <f t="shared" si="20"/>
        <v>0</v>
      </c>
      <c r="BS87" s="17">
        <f t="shared" si="20"/>
        <v>0</v>
      </c>
      <c r="BT87" s="17">
        <f t="shared" si="20"/>
        <v>0</v>
      </c>
      <c r="BU87" s="17">
        <f t="shared" si="20"/>
        <v>0</v>
      </c>
      <c r="BV87" s="17">
        <f t="shared" si="20"/>
        <v>0</v>
      </c>
      <c r="BW87" s="17">
        <f t="shared" si="20"/>
        <v>0</v>
      </c>
      <c r="BX87" s="17">
        <f t="shared" si="20"/>
        <v>0</v>
      </c>
      <c r="BY87" s="17">
        <f t="shared" si="20"/>
        <v>0</v>
      </c>
      <c r="BZ87" s="17">
        <f t="shared" si="20"/>
        <v>0</v>
      </c>
      <c r="CA87" s="17">
        <f t="shared" si="20"/>
        <v>0</v>
      </c>
      <c r="CB87" s="17">
        <f t="shared" si="20"/>
        <v>0</v>
      </c>
      <c r="CC87" s="17">
        <f t="shared" si="20"/>
        <v>0</v>
      </c>
      <c r="CD87" s="17">
        <f t="shared" si="20"/>
        <v>0</v>
      </c>
      <c r="CE87" s="17">
        <f t="shared" si="20"/>
        <v>0</v>
      </c>
      <c r="CF87" s="17">
        <f t="shared" si="20"/>
        <v>0</v>
      </c>
      <c r="CG87" s="17">
        <f t="shared" si="20"/>
        <v>0</v>
      </c>
      <c r="CH87" s="17">
        <f t="shared" si="20"/>
        <v>0</v>
      </c>
      <c r="CI87" s="17">
        <f t="shared" si="20"/>
        <v>0</v>
      </c>
      <c r="CJ87" s="17">
        <f t="shared" si="20"/>
        <v>0</v>
      </c>
      <c r="CK87" s="17">
        <f t="shared" si="20"/>
        <v>0</v>
      </c>
      <c r="CL87" s="17">
        <f t="shared" si="20"/>
        <v>0</v>
      </c>
      <c r="CM87" s="17">
        <f t="shared" si="20"/>
        <v>0</v>
      </c>
      <c r="CN87" s="17">
        <f t="shared" si="20"/>
        <v>0</v>
      </c>
      <c r="CO87" s="17">
        <f t="shared" si="20"/>
        <v>0</v>
      </c>
      <c r="CP87" s="17">
        <f t="shared" si="20"/>
        <v>0</v>
      </c>
      <c r="CQ87" s="17">
        <f t="shared" si="20"/>
        <v>0</v>
      </c>
      <c r="CR87" s="17">
        <f t="shared" si="20"/>
        <v>0</v>
      </c>
      <c r="CS87" s="17">
        <f t="shared" si="20"/>
        <v>0</v>
      </c>
      <c r="CT87" s="17">
        <f t="shared" si="20"/>
        <v>0</v>
      </c>
      <c r="CU87" s="17">
        <f t="shared" si="20"/>
        <v>0</v>
      </c>
      <c r="CV87" s="17">
        <f t="shared" si="20"/>
        <v>0</v>
      </c>
      <c r="CW87" s="17">
        <f t="shared" si="20"/>
        <v>0</v>
      </c>
      <c r="CX87" s="17">
        <f t="shared" si="20"/>
        <v>0</v>
      </c>
      <c r="CY87" s="17">
        <f t="shared" si="20"/>
        <v>0</v>
      </c>
      <c r="CZ87" s="17">
        <f t="shared" si="20"/>
        <v>0</v>
      </c>
      <c r="DA87" s="17">
        <f t="shared" si="20"/>
        <v>0</v>
      </c>
      <c r="DB87" s="17">
        <f t="shared" si="20"/>
        <v>0</v>
      </c>
      <c r="DC87" s="17">
        <f t="shared" si="20"/>
        <v>0</v>
      </c>
      <c r="DD87" s="17">
        <f t="shared" si="20"/>
        <v>0</v>
      </c>
      <c r="DE87" s="17">
        <f t="shared" si="20"/>
        <v>0</v>
      </c>
      <c r="DF87" s="17">
        <f t="shared" si="20"/>
        <v>0</v>
      </c>
      <c r="DG87" s="17">
        <f t="shared" si="20"/>
        <v>0</v>
      </c>
      <c r="DH87" s="17">
        <f t="shared" si="20"/>
        <v>0</v>
      </c>
      <c r="DI87" s="17">
        <f t="shared" si="20"/>
        <v>0</v>
      </c>
      <c r="DJ87" s="17">
        <f t="shared" si="20"/>
        <v>0</v>
      </c>
      <c r="DK87" s="17">
        <f t="shared" si="20"/>
        <v>0</v>
      </c>
      <c r="DL87" s="17">
        <f t="shared" si="20"/>
        <v>0</v>
      </c>
      <c r="DM87" s="17">
        <f t="shared" si="20"/>
        <v>0</v>
      </c>
      <c r="DN87" s="17">
        <f t="shared" si="20"/>
        <v>0</v>
      </c>
      <c r="DO87" s="17">
        <f t="shared" si="20"/>
        <v>0</v>
      </c>
      <c r="DP87" s="17">
        <f t="shared" si="20"/>
        <v>0</v>
      </c>
      <c r="DQ87" s="17">
        <f aca="true" t="shared" si="21" ref="DQ87:FJ87">SUM(DQ89:DQ90)</f>
        <v>0</v>
      </c>
      <c r="DR87" s="17">
        <f t="shared" si="21"/>
        <v>0</v>
      </c>
      <c r="DS87" s="17">
        <f t="shared" si="21"/>
        <v>0</v>
      </c>
      <c r="DT87" s="17">
        <f t="shared" si="21"/>
        <v>0</v>
      </c>
      <c r="DU87" s="17">
        <f t="shared" si="21"/>
        <v>0</v>
      </c>
      <c r="DV87" s="17">
        <f t="shared" si="21"/>
        <v>0</v>
      </c>
      <c r="DW87" s="17">
        <f t="shared" si="21"/>
        <v>0</v>
      </c>
      <c r="DX87" s="17">
        <f t="shared" si="21"/>
        <v>0</v>
      </c>
      <c r="DY87" s="17">
        <f t="shared" si="21"/>
        <v>0</v>
      </c>
      <c r="DZ87" s="17">
        <f t="shared" si="21"/>
        <v>0</v>
      </c>
      <c r="EA87" s="17">
        <f t="shared" si="21"/>
        <v>0</v>
      </c>
      <c r="EB87" s="17">
        <f t="shared" si="21"/>
        <v>0</v>
      </c>
      <c r="EC87" s="17">
        <f t="shared" si="21"/>
        <v>0</v>
      </c>
      <c r="ED87" s="17">
        <f t="shared" si="21"/>
        <v>0</v>
      </c>
      <c r="EE87" s="17">
        <f t="shared" si="21"/>
        <v>0</v>
      </c>
      <c r="EF87" s="17">
        <f t="shared" si="21"/>
        <v>0</v>
      </c>
      <c r="EG87" s="17">
        <f t="shared" si="21"/>
        <v>0</v>
      </c>
      <c r="EH87" s="17">
        <f t="shared" si="21"/>
        <v>0</v>
      </c>
      <c r="EI87" s="17">
        <f t="shared" si="21"/>
        <v>0</v>
      </c>
      <c r="EJ87" s="17">
        <f t="shared" si="21"/>
        <v>0</v>
      </c>
      <c r="EK87" s="17">
        <f t="shared" si="21"/>
        <v>0</v>
      </c>
      <c r="EL87" s="17">
        <f t="shared" si="21"/>
        <v>0</v>
      </c>
      <c r="EM87" s="17">
        <f t="shared" si="21"/>
        <v>0</v>
      </c>
      <c r="EN87" s="17">
        <f t="shared" si="21"/>
        <v>0</v>
      </c>
      <c r="EO87" s="17">
        <f t="shared" si="21"/>
        <v>0</v>
      </c>
      <c r="EP87" s="17">
        <f t="shared" si="21"/>
        <v>0</v>
      </c>
      <c r="EQ87" s="17">
        <f t="shared" si="21"/>
        <v>0</v>
      </c>
      <c r="ER87" s="17">
        <f t="shared" si="21"/>
        <v>0</v>
      </c>
      <c r="ES87" s="17">
        <f t="shared" si="21"/>
        <v>0</v>
      </c>
      <c r="ET87" s="17">
        <f t="shared" si="21"/>
        <v>0</v>
      </c>
      <c r="EU87" s="17">
        <f t="shared" si="21"/>
        <v>0</v>
      </c>
      <c r="EV87" s="17">
        <f t="shared" si="21"/>
        <v>0</v>
      </c>
      <c r="EW87" s="17">
        <f t="shared" si="21"/>
        <v>0</v>
      </c>
      <c r="EX87" s="17">
        <f t="shared" si="21"/>
        <v>0</v>
      </c>
      <c r="EY87" s="17">
        <f t="shared" si="21"/>
        <v>0</v>
      </c>
      <c r="EZ87" s="17">
        <f t="shared" si="21"/>
        <v>0</v>
      </c>
      <c r="FA87" s="17">
        <f t="shared" si="21"/>
        <v>0</v>
      </c>
      <c r="FB87" s="17">
        <f t="shared" si="21"/>
        <v>0</v>
      </c>
      <c r="FC87" s="17">
        <f t="shared" si="21"/>
        <v>0</v>
      </c>
      <c r="FD87" s="17">
        <f t="shared" si="21"/>
        <v>0</v>
      </c>
      <c r="FE87" s="17">
        <f t="shared" si="21"/>
        <v>0</v>
      </c>
      <c r="FF87" s="17">
        <f t="shared" si="21"/>
        <v>0</v>
      </c>
      <c r="FG87" s="17">
        <f t="shared" si="21"/>
        <v>0</v>
      </c>
      <c r="FH87" s="17">
        <f t="shared" si="21"/>
        <v>0</v>
      </c>
      <c r="FI87" s="17">
        <f t="shared" si="21"/>
        <v>0</v>
      </c>
      <c r="FJ87" s="17">
        <f t="shared" si="21"/>
        <v>0</v>
      </c>
    </row>
    <row r="88" spans="1:166" s="18" customFormat="1" ht="27.75" customHeight="1">
      <c r="A88" s="25" t="s">
        <v>262</v>
      </c>
      <c r="B88" s="116" t="s">
        <v>263</v>
      </c>
      <c r="C88" s="78">
        <v>5900</v>
      </c>
      <c r="D88" s="78"/>
      <c r="E88" s="78"/>
      <c r="F88" s="79"/>
      <c r="G88" s="78"/>
      <c r="H88" s="79"/>
      <c r="I88" s="79"/>
      <c r="J88" s="79"/>
      <c r="K88" s="83"/>
      <c r="L88" s="79"/>
      <c r="M88" s="80">
        <v>5900</v>
      </c>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c r="AU88" s="95"/>
      <c r="AV88" s="95"/>
      <c r="AW88" s="95"/>
      <c r="AX88" s="95"/>
      <c r="AY88" s="95"/>
      <c r="AZ88" s="95"/>
      <c r="BA88" s="95"/>
      <c r="BB88" s="95"/>
      <c r="BC88" s="95"/>
      <c r="BD88" s="95"/>
      <c r="BE88" s="95"/>
      <c r="BF88" s="95"/>
      <c r="BG88" s="95"/>
      <c r="BH88" s="95"/>
      <c r="BI88" s="95"/>
      <c r="BJ88" s="95"/>
      <c r="BK88" s="95"/>
      <c r="BL88" s="95"/>
      <c r="BM88" s="95"/>
      <c r="BN88" s="95"/>
      <c r="BO88" s="95"/>
      <c r="BP88" s="95"/>
      <c r="BQ88" s="95"/>
      <c r="BR88" s="95"/>
      <c r="BS88" s="95"/>
      <c r="BT88" s="95"/>
      <c r="BU88" s="95"/>
      <c r="BV88" s="95"/>
      <c r="BW88" s="95"/>
      <c r="BX88" s="95"/>
      <c r="BY88" s="95"/>
      <c r="BZ88" s="95"/>
      <c r="CA88" s="95"/>
      <c r="CB88" s="95"/>
      <c r="CC88" s="95"/>
      <c r="CD88" s="95"/>
      <c r="CE88" s="95"/>
      <c r="CF88" s="95"/>
      <c r="CG88" s="95"/>
      <c r="CH88" s="95"/>
      <c r="CI88" s="95"/>
      <c r="CJ88" s="95"/>
      <c r="CK88" s="95"/>
      <c r="CL88" s="95"/>
      <c r="CM88" s="95"/>
      <c r="CN88" s="95"/>
      <c r="CO88" s="95"/>
      <c r="CP88" s="95"/>
      <c r="CQ88" s="95"/>
      <c r="CR88" s="95"/>
      <c r="CS88" s="95"/>
      <c r="CT88" s="95"/>
      <c r="CU88" s="95"/>
      <c r="CV88" s="95"/>
      <c r="CW88" s="95"/>
      <c r="CX88" s="95"/>
      <c r="CY88" s="95"/>
      <c r="CZ88" s="95"/>
      <c r="DA88" s="95"/>
      <c r="DB88" s="95"/>
      <c r="DC88" s="95"/>
      <c r="DD88" s="95"/>
      <c r="DE88" s="95"/>
      <c r="DF88" s="95"/>
      <c r="DG88" s="95"/>
      <c r="DH88" s="95"/>
      <c r="DI88" s="95"/>
      <c r="DJ88" s="95"/>
      <c r="DK88" s="95"/>
      <c r="DL88" s="95"/>
      <c r="DM88" s="95"/>
      <c r="DN88" s="95"/>
      <c r="DO88" s="95"/>
      <c r="DP88" s="95"/>
      <c r="DQ88" s="95"/>
      <c r="DR88" s="95"/>
      <c r="DS88" s="95"/>
      <c r="DT88" s="95"/>
      <c r="DU88" s="95"/>
      <c r="DV88" s="95"/>
      <c r="DW88" s="95"/>
      <c r="DX88" s="95"/>
      <c r="DY88" s="95"/>
      <c r="DZ88" s="95"/>
      <c r="EA88" s="95"/>
      <c r="EB88" s="95"/>
      <c r="EC88" s="95"/>
      <c r="ED88" s="95"/>
      <c r="EE88" s="95"/>
      <c r="EF88" s="95"/>
      <c r="EG88" s="95"/>
      <c r="EH88" s="95"/>
      <c r="EI88" s="95"/>
      <c r="EJ88" s="95"/>
      <c r="EK88" s="95"/>
      <c r="EL88" s="95"/>
      <c r="EM88" s="95"/>
      <c r="EN88" s="95"/>
      <c r="EO88" s="95"/>
      <c r="EP88" s="95"/>
      <c r="EQ88" s="95"/>
      <c r="ER88" s="95"/>
      <c r="ES88" s="95"/>
      <c r="ET88" s="95"/>
      <c r="EU88" s="95"/>
      <c r="EV88" s="95"/>
      <c r="EW88" s="95"/>
      <c r="EX88" s="95"/>
      <c r="EY88" s="95"/>
      <c r="EZ88" s="95"/>
      <c r="FA88" s="95"/>
      <c r="FB88" s="95"/>
      <c r="FC88" s="95"/>
      <c r="FD88" s="95"/>
      <c r="FE88" s="95"/>
      <c r="FF88" s="95"/>
      <c r="FG88" s="95"/>
      <c r="FH88" s="95"/>
      <c r="FI88" s="95"/>
      <c r="FJ88" s="95"/>
    </row>
    <row r="89" spans="1:13" s="1" customFormat="1" ht="18.75" customHeight="1">
      <c r="A89" s="23" t="s">
        <v>72</v>
      </c>
      <c r="B89" s="106" t="s">
        <v>73</v>
      </c>
      <c r="C89" s="79"/>
      <c r="D89" s="79"/>
      <c r="E89" s="79"/>
      <c r="F89" s="79">
        <f>F90+F91</f>
        <v>1550000</v>
      </c>
      <c r="G89" s="79">
        <f>G90</f>
        <v>1050000</v>
      </c>
      <c r="H89" s="79"/>
      <c r="I89" s="79"/>
      <c r="J89" s="86">
        <f>J90+J91</f>
        <v>500000</v>
      </c>
      <c r="K89" s="86"/>
      <c r="L89" s="79"/>
      <c r="M89" s="81">
        <f t="shared" si="16"/>
        <v>1550000</v>
      </c>
    </row>
    <row r="90" spans="1:13" s="1" customFormat="1" ht="26.25" customHeight="1">
      <c r="A90" s="25" t="s">
        <v>115</v>
      </c>
      <c r="B90" s="97" t="s">
        <v>116</v>
      </c>
      <c r="C90" s="79"/>
      <c r="D90" s="78"/>
      <c r="E90" s="78"/>
      <c r="F90" s="78">
        <f aca="true" t="shared" si="22" ref="F90:F95">G90+J90</f>
        <v>1050000</v>
      </c>
      <c r="G90" s="78">
        <v>1050000</v>
      </c>
      <c r="H90" s="78"/>
      <c r="I90" s="78"/>
      <c r="J90" s="78"/>
      <c r="K90" s="83"/>
      <c r="L90" s="79"/>
      <c r="M90" s="80">
        <f t="shared" si="16"/>
        <v>1050000</v>
      </c>
    </row>
    <row r="91" spans="1:13" s="1" customFormat="1" ht="25.5" customHeight="1">
      <c r="A91" s="25" t="s">
        <v>265</v>
      </c>
      <c r="B91" s="97" t="s">
        <v>266</v>
      </c>
      <c r="C91" s="79"/>
      <c r="D91" s="78"/>
      <c r="E91" s="78"/>
      <c r="F91" s="78">
        <f t="shared" si="22"/>
        <v>500000</v>
      </c>
      <c r="G91" s="78"/>
      <c r="H91" s="78"/>
      <c r="I91" s="78"/>
      <c r="J91" s="78">
        <f>'Додаток 3'!J136</f>
        <v>500000</v>
      </c>
      <c r="K91" s="83"/>
      <c r="L91" s="79"/>
      <c r="M91" s="80">
        <f t="shared" si="16"/>
        <v>500000</v>
      </c>
    </row>
    <row r="92" spans="1:13" s="1" customFormat="1" ht="18.75" customHeight="1">
      <c r="A92" s="23" t="s">
        <v>76</v>
      </c>
      <c r="B92" s="106" t="s">
        <v>104</v>
      </c>
      <c r="C92" s="79">
        <f>C93+C94</f>
        <v>1495019</v>
      </c>
      <c r="D92" s="79">
        <f aca="true" t="shared" si="23" ref="D92:M92">D93+D94</f>
        <v>320500</v>
      </c>
      <c r="E92" s="79">
        <f t="shared" si="23"/>
        <v>0</v>
      </c>
      <c r="F92" s="78">
        <f t="shared" si="22"/>
        <v>4377250</v>
      </c>
      <c r="G92" s="79">
        <f t="shared" si="23"/>
        <v>558700</v>
      </c>
      <c r="H92" s="79">
        <f t="shared" si="23"/>
        <v>309000</v>
      </c>
      <c r="I92" s="79">
        <f t="shared" si="23"/>
        <v>0</v>
      </c>
      <c r="J92" s="79">
        <f t="shared" si="23"/>
        <v>3818550</v>
      </c>
      <c r="K92" s="86">
        <f t="shared" si="23"/>
        <v>3777550</v>
      </c>
      <c r="L92" s="79">
        <f t="shared" si="23"/>
        <v>2086100</v>
      </c>
      <c r="M92" s="81">
        <f t="shared" si="23"/>
        <v>5872269</v>
      </c>
    </row>
    <row r="93" spans="1:13" s="1" customFormat="1" ht="18.75" customHeight="1">
      <c r="A93" s="25" t="s">
        <v>77</v>
      </c>
      <c r="B93" s="93" t="s">
        <v>24</v>
      </c>
      <c r="C93" s="78">
        <v>141400</v>
      </c>
      <c r="D93" s="78"/>
      <c r="E93" s="78"/>
      <c r="F93" s="78">
        <f t="shared" si="22"/>
        <v>0</v>
      </c>
      <c r="G93" s="79"/>
      <c r="H93" s="78"/>
      <c r="I93" s="78"/>
      <c r="J93" s="78"/>
      <c r="K93" s="83"/>
      <c r="L93" s="79"/>
      <c r="M93" s="80">
        <f>F93+C93</f>
        <v>141400</v>
      </c>
    </row>
    <row r="94" spans="1:41" s="5" customFormat="1" ht="15" customHeight="1">
      <c r="A94" s="25" t="s">
        <v>78</v>
      </c>
      <c r="B94" s="116" t="s">
        <v>250</v>
      </c>
      <c r="C94" s="83">
        <f>1014019+C95</f>
        <v>1353619</v>
      </c>
      <c r="D94" s="83">
        <v>320500</v>
      </c>
      <c r="E94" s="83"/>
      <c r="F94" s="78">
        <f t="shared" si="22"/>
        <v>4377250</v>
      </c>
      <c r="G94" s="83">
        <f>'Додаток 3'!G24+'Додаток 3'!G44+'Додаток 3'!G60+'Додаток 3'!G66+'Додаток 3'!G76+'Додаток 3'!G80+'Додаток 3'!G93+'Додаток 3'!G105+'Додаток 3'!G108+'Додаток 3'!G132+'Додаток 3'!G148+'Додаток 3'!G159+'Додаток 3'!G162</f>
        <v>558700</v>
      </c>
      <c r="H94" s="83">
        <f>'Додаток 3'!H24+'Додаток 3'!H44+'Додаток 3'!H60+'Додаток 3'!H66+'Додаток 3'!H76+'Додаток 3'!H80+'Додаток 3'!H93+'Додаток 3'!H105+'Додаток 3'!H108+'Додаток 3'!H132+'Додаток 3'!H148+'Додаток 3'!H159+'Додаток 3'!H162</f>
        <v>309000</v>
      </c>
      <c r="I94" s="83"/>
      <c r="J94" s="83">
        <f>'Додаток 3'!J24+'Додаток 3'!J44+'Додаток 3'!J60+'Додаток 3'!J66+'Додаток 3'!J76+'Додаток 3'!J80+'Додаток 3'!J93+'Додаток 3'!J105+'Додаток 3'!J132+'Додаток 3'!J148+'Додаток 3'!J159+'Додаток 3'!J162+'Додаток 3'!J108+'Додаток 3'!J153</f>
        <v>3818550</v>
      </c>
      <c r="K94" s="83">
        <f>'Додаток 3'!K162+'Додаток 3'!K159+'Додаток 3'!K148+'Додаток 3'!K108+'Додаток 3'!K105+'Додаток 3'!K93+'Додаток 3'!K80+'Додаток 3'!K76+'Додаток 3'!K66+'Додаток 3'!K60+'Додаток 3'!K24+'Додаток 3'!K132+'Додаток 3'!K44+'Додаток 3'!K153</f>
        <v>3777550</v>
      </c>
      <c r="L94" s="83">
        <f>L95</f>
        <v>2086100</v>
      </c>
      <c r="M94" s="81">
        <f>F94+C94</f>
        <v>5730869</v>
      </c>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row>
    <row r="95" spans="1:41" s="5" customFormat="1" ht="39.75" customHeight="1" thickBot="1">
      <c r="A95" s="25"/>
      <c r="B95" s="92" t="s">
        <v>261</v>
      </c>
      <c r="C95" s="82">
        <f>'Додаток 3'!C25</f>
        <v>339600</v>
      </c>
      <c r="D95" s="78"/>
      <c r="E95" s="78"/>
      <c r="F95" s="82">
        <f t="shared" si="22"/>
        <v>2086100</v>
      </c>
      <c r="G95" s="78"/>
      <c r="H95" s="78"/>
      <c r="I95" s="78"/>
      <c r="J95" s="82">
        <f>'Додаток 3'!J25</f>
        <v>2086100</v>
      </c>
      <c r="K95" s="165">
        <f>'Додаток 3'!K25</f>
        <v>2086100</v>
      </c>
      <c r="L95" s="82">
        <f>'Додаток 3'!L25</f>
        <v>2086100</v>
      </c>
      <c r="M95" s="80">
        <f>F95+C95</f>
        <v>2425700</v>
      </c>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row>
    <row r="96" spans="1:23" s="5" customFormat="1" ht="81.75" customHeight="1" hidden="1" thickBot="1">
      <c r="A96" s="24"/>
      <c r="B96" s="120" t="s">
        <v>204</v>
      </c>
      <c r="C96" s="87"/>
      <c r="D96" s="88"/>
      <c r="E96" s="88"/>
      <c r="F96" s="88"/>
      <c r="G96" s="88"/>
      <c r="H96" s="88"/>
      <c r="I96" s="88"/>
      <c r="J96" s="88"/>
      <c r="K96" s="271"/>
      <c r="L96" s="89"/>
      <c r="M96" s="297">
        <f>F96+C96</f>
        <v>0</v>
      </c>
      <c r="N96" s="8"/>
      <c r="O96" s="8"/>
      <c r="P96" s="8"/>
      <c r="Q96" s="8"/>
      <c r="R96" s="8"/>
      <c r="S96" s="8"/>
      <c r="T96" s="8"/>
      <c r="U96" s="8"/>
      <c r="V96" s="8"/>
      <c r="W96" s="9"/>
    </row>
    <row r="97" spans="1:41" s="5" customFormat="1" ht="17.25" customHeight="1" thickBot="1">
      <c r="A97" s="26"/>
      <c r="B97" s="121" t="s">
        <v>25</v>
      </c>
      <c r="C97" s="90">
        <f aca="true" t="shared" si="24" ref="C97:L97">C13+C15+C29+C36+C53+C59+C66+C70+C73+C76+C83+C86+C89+C92</f>
        <v>506200200</v>
      </c>
      <c r="D97" s="90">
        <f t="shared" si="24"/>
        <v>279407574</v>
      </c>
      <c r="E97" s="90">
        <f t="shared" si="24"/>
        <v>45538421</v>
      </c>
      <c r="F97" s="90">
        <f t="shared" si="24"/>
        <v>86573870</v>
      </c>
      <c r="G97" s="90">
        <f t="shared" si="24"/>
        <v>40503660</v>
      </c>
      <c r="H97" s="90">
        <f t="shared" si="24"/>
        <v>5801840</v>
      </c>
      <c r="I97" s="90">
        <f t="shared" si="24"/>
        <v>388130</v>
      </c>
      <c r="J97" s="90">
        <f t="shared" si="24"/>
        <v>46070210</v>
      </c>
      <c r="K97" s="234">
        <f t="shared" si="24"/>
        <v>38589300</v>
      </c>
      <c r="L97" s="90">
        <f t="shared" si="24"/>
        <v>2389300</v>
      </c>
      <c r="M97" s="91">
        <f>F97+C97</f>
        <v>592774070</v>
      </c>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row>
    <row r="98" spans="1:41" s="5" customFormat="1" ht="12.75" customHeight="1" hidden="1">
      <c r="A98" s="55" t="s">
        <v>46</v>
      </c>
      <c r="B98" s="122" t="s">
        <v>47</v>
      </c>
      <c r="C98" s="76">
        <f aca="true" t="shared" si="25" ref="C98:C103">D98+E98</f>
        <v>0</v>
      </c>
      <c r="D98" s="76"/>
      <c r="E98" s="76"/>
      <c r="F98" s="76">
        <f>SUM(G98+J98)</f>
        <v>0</v>
      </c>
      <c r="G98" s="76">
        <f>SUM(H98+J98)</f>
        <v>0</v>
      </c>
      <c r="H98" s="76"/>
      <c r="I98" s="76"/>
      <c r="J98" s="76"/>
      <c r="K98" s="269"/>
      <c r="L98" s="76"/>
      <c r="M98" s="77">
        <f t="shared" si="16"/>
        <v>0</v>
      </c>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row>
    <row r="99" spans="1:13" s="1" customFormat="1" ht="19.5" customHeight="1" hidden="1">
      <c r="A99" s="288" t="s">
        <v>46</v>
      </c>
      <c r="B99" s="289" t="s">
        <v>131</v>
      </c>
      <c r="C99" s="89">
        <f t="shared" si="25"/>
        <v>0</v>
      </c>
      <c r="D99" s="89"/>
      <c r="E99" s="89"/>
      <c r="F99" s="89"/>
      <c r="G99" s="89"/>
      <c r="H99" s="87"/>
      <c r="I99" s="87"/>
      <c r="J99" s="87"/>
      <c r="K99" s="290"/>
      <c r="L99" s="89"/>
      <c r="M99" s="291">
        <f t="shared" si="16"/>
        <v>0</v>
      </c>
    </row>
    <row r="100" spans="1:13" s="5" customFormat="1" ht="15.75" customHeight="1">
      <c r="A100" s="283" t="s">
        <v>46</v>
      </c>
      <c r="B100" s="292" t="s">
        <v>251</v>
      </c>
      <c r="C100" s="285">
        <v>4288900</v>
      </c>
      <c r="D100" s="285"/>
      <c r="E100" s="285"/>
      <c r="F100" s="285">
        <f>SUM(G100+J100)</f>
        <v>0</v>
      </c>
      <c r="G100" s="285"/>
      <c r="H100" s="285"/>
      <c r="I100" s="285"/>
      <c r="J100" s="285"/>
      <c r="K100" s="286"/>
      <c r="L100" s="285"/>
      <c r="M100" s="287">
        <f t="shared" si="16"/>
        <v>4288900</v>
      </c>
    </row>
    <row r="101" spans="1:13" s="5" customFormat="1" ht="39.75" customHeight="1" hidden="1">
      <c r="A101" s="67" t="s">
        <v>179</v>
      </c>
      <c r="B101" s="123" t="s">
        <v>180</v>
      </c>
      <c r="C101" s="79">
        <f t="shared" si="25"/>
        <v>0</v>
      </c>
      <c r="D101" s="79"/>
      <c r="E101" s="79"/>
      <c r="F101" s="79"/>
      <c r="G101" s="79"/>
      <c r="H101" s="79"/>
      <c r="I101" s="79"/>
      <c r="J101" s="79"/>
      <c r="K101" s="86"/>
      <c r="L101" s="79"/>
      <c r="M101" s="81">
        <f>C101+F101</f>
        <v>0</v>
      </c>
    </row>
    <row r="102" spans="1:13" s="5" customFormat="1" ht="13.5" customHeight="1" hidden="1">
      <c r="A102" s="67"/>
      <c r="B102" s="124" t="s">
        <v>147</v>
      </c>
      <c r="C102" s="79">
        <f t="shared" si="25"/>
        <v>0</v>
      </c>
      <c r="D102" s="82"/>
      <c r="E102" s="82"/>
      <c r="F102" s="82"/>
      <c r="G102" s="82"/>
      <c r="H102" s="82"/>
      <c r="I102" s="82"/>
      <c r="J102" s="82"/>
      <c r="K102" s="165"/>
      <c r="L102" s="79"/>
      <c r="M102" s="81">
        <f>C102+F102</f>
        <v>0</v>
      </c>
    </row>
    <row r="103" spans="1:13" s="5" customFormat="1" ht="13.5" customHeight="1" hidden="1">
      <c r="A103" s="67"/>
      <c r="B103" s="124" t="s">
        <v>148</v>
      </c>
      <c r="C103" s="79">
        <f t="shared" si="25"/>
        <v>0</v>
      </c>
      <c r="D103" s="82"/>
      <c r="E103" s="82"/>
      <c r="F103" s="82"/>
      <c r="G103" s="82"/>
      <c r="H103" s="82"/>
      <c r="I103" s="82"/>
      <c r="J103" s="82"/>
      <c r="K103" s="165"/>
      <c r="L103" s="79"/>
      <c r="M103" s="81">
        <f>C103+F103</f>
        <v>0</v>
      </c>
    </row>
    <row r="104" spans="1:13" s="22" customFormat="1" ht="26.25" customHeight="1">
      <c r="A104" s="23"/>
      <c r="B104" s="125" t="s">
        <v>146</v>
      </c>
      <c r="C104" s="79">
        <f>C105+C108+C111+C114+C119+C117</f>
        <v>247782700</v>
      </c>
      <c r="D104" s="79">
        <f aca="true" t="shared" si="26" ref="D104:M104">D105+D108+D111+D114+D119+D117</f>
        <v>0</v>
      </c>
      <c r="E104" s="79">
        <f t="shared" si="26"/>
        <v>0</v>
      </c>
      <c r="F104" s="79">
        <f t="shared" si="26"/>
        <v>157100</v>
      </c>
      <c r="G104" s="79">
        <f t="shared" si="26"/>
        <v>50300</v>
      </c>
      <c r="H104" s="79">
        <f t="shared" si="26"/>
        <v>0</v>
      </c>
      <c r="I104" s="79">
        <f t="shared" si="26"/>
        <v>0</v>
      </c>
      <c r="J104" s="79">
        <f t="shared" si="26"/>
        <v>106800</v>
      </c>
      <c r="K104" s="86">
        <f t="shared" si="26"/>
        <v>0</v>
      </c>
      <c r="L104" s="79">
        <f t="shared" si="26"/>
        <v>0</v>
      </c>
      <c r="M104" s="81">
        <f t="shared" si="26"/>
        <v>247939800</v>
      </c>
    </row>
    <row r="105" spans="1:13" ht="64.5" customHeight="1">
      <c r="A105" s="321">
        <v>250326</v>
      </c>
      <c r="B105" s="126" t="s">
        <v>159</v>
      </c>
      <c r="C105" s="78">
        <f>C106+C107</f>
        <v>193999500</v>
      </c>
      <c r="D105" s="79">
        <f>D106+D107</f>
        <v>0</v>
      </c>
      <c r="E105" s="79">
        <f>E106+E107</f>
        <v>0</v>
      </c>
      <c r="F105" s="78">
        <f>SUM(G105+J105)</f>
        <v>0</v>
      </c>
      <c r="G105" s="78">
        <f>G106+G107</f>
        <v>0</v>
      </c>
      <c r="H105" s="78">
        <f>H106+H107</f>
        <v>0</v>
      </c>
      <c r="I105" s="78">
        <f>I106+I107</f>
        <v>0</v>
      </c>
      <c r="J105" s="78">
        <f>J106+J107</f>
        <v>0</v>
      </c>
      <c r="K105" s="83">
        <f>K106+K107</f>
        <v>0</v>
      </c>
      <c r="L105" s="79">
        <f>'Додаток 3'!L163</f>
        <v>0</v>
      </c>
      <c r="M105" s="80">
        <f>C105+F105</f>
        <v>193999500</v>
      </c>
    </row>
    <row r="106" spans="1:13" ht="12.75" customHeight="1">
      <c r="A106" s="321"/>
      <c r="B106" s="127" t="s">
        <v>147</v>
      </c>
      <c r="C106" s="82">
        <v>125590000</v>
      </c>
      <c r="D106" s="82"/>
      <c r="E106" s="82"/>
      <c r="F106" s="82">
        <f>SUM(G106+J106)</f>
        <v>0</v>
      </c>
      <c r="G106" s="79"/>
      <c r="H106" s="82"/>
      <c r="I106" s="82"/>
      <c r="J106" s="82"/>
      <c r="K106" s="165"/>
      <c r="L106" s="79">
        <f>'Додаток 3'!L164</f>
        <v>0</v>
      </c>
      <c r="M106" s="85">
        <f aca="true" t="shared" si="27" ref="M106:M121">C106+F106</f>
        <v>125590000</v>
      </c>
    </row>
    <row r="107" spans="1:13" s="5" customFormat="1" ht="14.25" customHeight="1">
      <c r="A107" s="321"/>
      <c r="B107" s="127" t="s">
        <v>148</v>
      </c>
      <c r="C107" s="82">
        <v>68409500</v>
      </c>
      <c r="D107" s="82"/>
      <c r="E107" s="82"/>
      <c r="F107" s="82"/>
      <c r="G107" s="78"/>
      <c r="H107" s="78">
        <f>H108+H109</f>
        <v>0</v>
      </c>
      <c r="I107" s="78">
        <f>I108+I109</f>
        <v>0</v>
      </c>
      <c r="J107" s="78">
        <f>J108+J109</f>
        <v>0</v>
      </c>
      <c r="K107" s="83">
        <f>K108+K109</f>
        <v>0</v>
      </c>
      <c r="L107" s="79"/>
      <c r="M107" s="85">
        <f t="shared" si="27"/>
        <v>68409500</v>
      </c>
    </row>
    <row r="108" spans="1:13" s="5" customFormat="1" ht="94.5" customHeight="1">
      <c r="A108" s="308" t="s">
        <v>128</v>
      </c>
      <c r="B108" s="128" t="s">
        <v>173</v>
      </c>
      <c r="C108" s="78">
        <f>C109+C110</f>
        <v>49484200</v>
      </c>
      <c r="D108" s="78">
        <f>SUM(D109:D110)</f>
        <v>0</v>
      </c>
      <c r="E108" s="78">
        <f>SUM(E109:E110)</f>
        <v>0</v>
      </c>
      <c r="F108" s="78">
        <f>SUM(G108+J108)</f>
        <v>0</v>
      </c>
      <c r="G108" s="78">
        <f>G109+G110</f>
        <v>0</v>
      </c>
      <c r="H108" s="82"/>
      <c r="I108" s="82"/>
      <c r="J108" s="82"/>
      <c r="K108" s="165"/>
      <c r="L108" s="79">
        <f>'Додаток 3'!L166</f>
        <v>0</v>
      </c>
      <c r="M108" s="80">
        <f t="shared" si="27"/>
        <v>49484200</v>
      </c>
    </row>
    <row r="109" spans="1:13" s="5" customFormat="1" ht="13.5" customHeight="1">
      <c r="A109" s="308"/>
      <c r="B109" s="127" t="s">
        <v>147</v>
      </c>
      <c r="C109" s="82">
        <v>35394100</v>
      </c>
      <c r="D109" s="82">
        <f>'Додаток 3'!D169</f>
        <v>0</v>
      </c>
      <c r="E109" s="82">
        <f>'Додаток 3'!E169</f>
        <v>0</v>
      </c>
      <c r="F109" s="82"/>
      <c r="G109" s="82"/>
      <c r="H109" s="82"/>
      <c r="I109" s="82"/>
      <c r="J109" s="82"/>
      <c r="K109" s="165"/>
      <c r="L109" s="79">
        <f>'Додаток 3'!L167</f>
        <v>0</v>
      </c>
      <c r="M109" s="85">
        <f t="shared" si="27"/>
        <v>35394100</v>
      </c>
    </row>
    <row r="110" spans="1:13" s="5" customFormat="1" ht="12.75" customHeight="1">
      <c r="A110" s="308"/>
      <c r="B110" s="127" t="s">
        <v>148</v>
      </c>
      <c r="C110" s="82">
        <v>14090100</v>
      </c>
      <c r="D110" s="82">
        <f>'Додаток 3'!D178</f>
        <v>0</v>
      </c>
      <c r="E110" s="82">
        <f>'Додаток 3'!E178</f>
        <v>0</v>
      </c>
      <c r="F110" s="82"/>
      <c r="G110" s="82"/>
      <c r="H110" s="82"/>
      <c r="I110" s="82"/>
      <c r="J110" s="82"/>
      <c r="K110" s="165"/>
      <c r="L110" s="79">
        <f>'Додаток 3'!L168</f>
        <v>0</v>
      </c>
      <c r="M110" s="85">
        <f t="shared" si="27"/>
        <v>14090100</v>
      </c>
    </row>
    <row r="111" spans="1:13" s="5" customFormat="1" ht="213.75" customHeight="1">
      <c r="A111" s="308" t="s">
        <v>48</v>
      </c>
      <c r="B111" s="129" t="s">
        <v>248</v>
      </c>
      <c r="C111" s="78">
        <f>C112+C113</f>
        <v>1590400</v>
      </c>
      <c r="D111" s="78"/>
      <c r="E111" s="78"/>
      <c r="F111" s="82">
        <f>SUM(G111+J111)</f>
        <v>0</v>
      </c>
      <c r="G111" s="82"/>
      <c r="H111" s="82"/>
      <c r="I111" s="82"/>
      <c r="J111" s="82"/>
      <c r="K111" s="165"/>
      <c r="L111" s="79">
        <f>'Додаток 3'!L169</f>
        <v>0</v>
      </c>
      <c r="M111" s="80">
        <f t="shared" si="27"/>
        <v>1590400</v>
      </c>
    </row>
    <row r="112" spans="1:13" s="56" customFormat="1" ht="13.5" customHeight="1">
      <c r="A112" s="308"/>
      <c r="B112" s="130" t="s">
        <v>147</v>
      </c>
      <c r="C112" s="82">
        <v>1147100</v>
      </c>
      <c r="D112" s="82"/>
      <c r="E112" s="82"/>
      <c r="F112" s="82">
        <f>SUM(G112+J112)</f>
        <v>0</v>
      </c>
      <c r="G112" s="82"/>
      <c r="H112" s="82"/>
      <c r="I112" s="82"/>
      <c r="J112" s="82"/>
      <c r="K112" s="165"/>
      <c r="L112" s="84">
        <f>'Додаток 3'!L170</f>
        <v>0</v>
      </c>
      <c r="M112" s="85">
        <f t="shared" si="27"/>
        <v>1147100</v>
      </c>
    </row>
    <row r="113" spans="1:13" s="56" customFormat="1" ht="12.75" customHeight="1">
      <c r="A113" s="308"/>
      <c r="B113" s="130" t="s">
        <v>148</v>
      </c>
      <c r="C113" s="82">
        <v>443300</v>
      </c>
      <c r="D113" s="82"/>
      <c r="E113" s="82"/>
      <c r="F113" s="82">
        <f>SUM(F114:F115)</f>
        <v>0</v>
      </c>
      <c r="G113" s="82"/>
      <c r="H113" s="82">
        <f>SUM(H114:H115)</f>
        <v>0</v>
      </c>
      <c r="I113" s="82">
        <f>SUM(I114:I115)</f>
        <v>0</v>
      </c>
      <c r="J113" s="82">
        <f>SUM(J114:J115)</f>
        <v>0</v>
      </c>
      <c r="K113" s="165">
        <f>SUM(K114:K115)</f>
        <v>0</v>
      </c>
      <c r="L113" s="84">
        <f>'Додаток 3'!L171</f>
        <v>0</v>
      </c>
      <c r="M113" s="85">
        <f t="shared" si="27"/>
        <v>443300</v>
      </c>
    </row>
    <row r="114" spans="1:13" s="5" customFormat="1" ht="52.5" customHeight="1">
      <c r="A114" s="308" t="s">
        <v>129</v>
      </c>
      <c r="B114" s="129" t="s">
        <v>160</v>
      </c>
      <c r="C114" s="78">
        <f>C115+C116</f>
        <v>218100</v>
      </c>
      <c r="D114" s="78">
        <f>SUM(D115:D116)</f>
        <v>0</v>
      </c>
      <c r="E114" s="78">
        <f>SUM(E115:E116)</f>
        <v>0</v>
      </c>
      <c r="F114" s="82">
        <f>SUM(G114+J114)</f>
        <v>0</v>
      </c>
      <c r="G114" s="82"/>
      <c r="H114" s="82"/>
      <c r="I114" s="82"/>
      <c r="J114" s="82"/>
      <c r="K114" s="165"/>
      <c r="L114" s="79"/>
      <c r="M114" s="80">
        <f t="shared" si="27"/>
        <v>218100</v>
      </c>
    </row>
    <row r="115" spans="1:13" s="5" customFormat="1" ht="15" customHeight="1">
      <c r="A115" s="308"/>
      <c r="B115" s="127" t="s">
        <v>147</v>
      </c>
      <c r="C115" s="82">
        <v>92150</v>
      </c>
      <c r="D115" s="82"/>
      <c r="E115" s="82"/>
      <c r="F115" s="82">
        <f>SUM(G115+J115)</f>
        <v>0</v>
      </c>
      <c r="G115" s="82"/>
      <c r="H115" s="82"/>
      <c r="I115" s="82"/>
      <c r="J115" s="82"/>
      <c r="K115" s="165"/>
      <c r="L115" s="79">
        <f>'Додаток 3'!L172</f>
        <v>0</v>
      </c>
      <c r="M115" s="85">
        <f t="shared" si="27"/>
        <v>92150</v>
      </c>
    </row>
    <row r="116" spans="1:13" s="5" customFormat="1" ht="14.25" customHeight="1">
      <c r="A116" s="308"/>
      <c r="B116" s="127" t="s">
        <v>148</v>
      </c>
      <c r="C116" s="82">
        <v>125950</v>
      </c>
      <c r="D116" s="82"/>
      <c r="E116" s="82"/>
      <c r="F116" s="82">
        <f>SUM(G116+J116)</f>
        <v>0</v>
      </c>
      <c r="G116" s="82"/>
      <c r="H116" s="82"/>
      <c r="I116" s="82"/>
      <c r="J116" s="82"/>
      <c r="K116" s="165"/>
      <c r="L116" s="79">
        <f>'Додаток 3'!L173</f>
        <v>0</v>
      </c>
      <c r="M116" s="85">
        <f t="shared" si="27"/>
        <v>125950</v>
      </c>
    </row>
    <row r="117" spans="1:13" s="5" customFormat="1" ht="54" customHeight="1">
      <c r="A117" s="308" t="s">
        <v>245</v>
      </c>
      <c r="B117" s="100" t="s">
        <v>246</v>
      </c>
      <c r="C117" s="79"/>
      <c r="D117" s="82"/>
      <c r="E117" s="82"/>
      <c r="F117" s="78">
        <f>F118</f>
        <v>157100</v>
      </c>
      <c r="G117" s="78">
        <v>50300</v>
      </c>
      <c r="H117" s="78"/>
      <c r="I117" s="78"/>
      <c r="J117" s="78">
        <v>106800</v>
      </c>
      <c r="K117" s="83"/>
      <c r="L117" s="79"/>
      <c r="M117" s="80">
        <f>C117+F117</f>
        <v>157100</v>
      </c>
    </row>
    <row r="118" spans="1:13" s="5" customFormat="1" ht="14.25" customHeight="1">
      <c r="A118" s="308"/>
      <c r="B118" s="130" t="s">
        <v>200</v>
      </c>
      <c r="C118" s="79"/>
      <c r="D118" s="82"/>
      <c r="E118" s="82"/>
      <c r="F118" s="82">
        <f>G118+J118</f>
        <v>157100</v>
      </c>
      <c r="G118" s="82">
        <f>'Додаток 3'!G186</f>
        <v>50300</v>
      </c>
      <c r="H118" s="82"/>
      <c r="I118" s="82"/>
      <c r="J118" s="82">
        <f>'Додаток 3'!J186</f>
        <v>106800</v>
      </c>
      <c r="K118" s="165"/>
      <c r="L118" s="79"/>
      <c r="M118" s="85">
        <f>C118+F118</f>
        <v>157100</v>
      </c>
    </row>
    <row r="119" spans="1:13" s="19" customFormat="1" ht="93.75" customHeight="1">
      <c r="A119" s="308" t="s">
        <v>144</v>
      </c>
      <c r="B119" s="131" t="s">
        <v>149</v>
      </c>
      <c r="C119" s="78">
        <f>C120+C121</f>
        <v>2490500</v>
      </c>
      <c r="D119" s="78"/>
      <c r="E119" s="78"/>
      <c r="F119" s="82"/>
      <c r="G119" s="82"/>
      <c r="H119" s="82"/>
      <c r="I119" s="82"/>
      <c r="J119" s="82"/>
      <c r="K119" s="165"/>
      <c r="L119" s="79">
        <f>'Додаток 3'!L177</f>
        <v>0</v>
      </c>
      <c r="M119" s="80">
        <f t="shared" si="27"/>
        <v>2490500</v>
      </c>
    </row>
    <row r="120" spans="1:13" s="19" customFormat="1" ht="15" customHeight="1">
      <c r="A120" s="308"/>
      <c r="B120" s="130" t="s">
        <v>147</v>
      </c>
      <c r="C120" s="82">
        <v>1271500</v>
      </c>
      <c r="D120" s="82"/>
      <c r="E120" s="82"/>
      <c r="F120" s="82">
        <f>SUM(G120+J120)</f>
        <v>0</v>
      </c>
      <c r="G120" s="82"/>
      <c r="H120" s="82"/>
      <c r="I120" s="82"/>
      <c r="J120" s="82"/>
      <c r="K120" s="165"/>
      <c r="L120" s="79">
        <f>'Додаток 3'!L178</f>
        <v>0</v>
      </c>
      <c r="M120" s="85">
        <f t="shared" si="27"/>
        <v>1271500</v>
      </c>
    </row>
    <row r="121" spans="1:23" s="19" customFormat="1" ht="18" customHeight="1" thickBot="1">
      <c r="A121" s="334"/>
      <c r="B121" s="299" t="s">
        <v>148</v>
      </c>
      <c r="C121" s="88">
        <v>1219000</v>
      </c>
      <c r="D121" s="88"/>
      <c r="E121" s="88"/>
      <c r="F121" s="88"/>
      <c r="G121" s="88"/>
      <c r="H121" s="88"/>
      <c r="I121" s="88"/>
      <c r="J121" s="88"/>
      <c r="K121" s="271"/>
      <c r="L121" s="89">
        <f>'Додаток 3'!L179</f>
        <v>0</v>
      </c>
      <c r="M121" s="300">
        <f t="shared" si="27"/>
        <v>1219000</v>
      </c>
      <c r="N121" s="54"/>
      <c r="O121" s="54"/>
      <c r="P121" s="54"/>
      <c r="Q121" s="54"/>
      <c r="R121" s="54"/>
      <c r="S121" s="54"/>
      <c r="T121" s="54"/>
      <c r="U121" s="54"/>
      <c r="V121" s="54"/>
      <c r="W121" s="28"/>
    </row>
    <row r="122" spans="1:23" s="5" customFormat="1" ht="20.25" customHeight="1" thickBot="1">
      <c r="A122" s="64"/>
      <c r="B122" s="132" t="s">
        <v>26</v>
      </c>
      <c r="C122" s="90">
        <f>C97+C100+C104</f>
        <v>758271800</v>
      </c>
      <c r="D122" s="90">
        <f aca="true" t="shared" si="28" ref="D122:L122">D97+D100+D104</f>
        <v>279407574</v>
      </c>
      <c r="E122" s="90">
        <f t="shared" si="28"/>
        <v>45538421</v>
      </c>
      <c r="F122" s="90">
        <f>F97+F100+F104</f>
        <v>86730970</v>
      </c>
      <c r="G122" s="90">
        <f t="shared" si="28"/>
        <v>40553960</v>
      </c>
      <c r="H122" s="90">
        <f t="shared" si="28"/>
        <v>5801840</v>
      </c>
      <c r="I122" s="90">
        <f t="shared" si="28"/>
        <v>388130</v>
      </c>
      <c r="J122" s="90">
        <f t="shared" si="28"/>
        <v>46177010</v>
      </c>
      <c r="K122" s="234">
        <f t="shared" si="28"/>
        <v>38589300</v>
      </c>
      <c r="L122" s="90">
        <f t="shared" si="28"/>
        <v>2389300</v>
      </c>
      <c r="M122" s="91">
        <f>M97+M100+M104</f>
        <v>845002770</v>
      </c>
      <c r="N122" s="8"/>
      <c r="O122" s="8"/>
      <c r="P122" s="8"/>
      <c r="Q122" s="8"/>
      <c r="R122" s="8"/>
      <c r="S122" s="8"/>
      <c r="T122" s="8"/>
      <c r="U122" s="8"/>
      <c r="V122" s="8"/>
      <c r="W122" s="9"/>
    </row>
    <row r="123" spans="1:22" s="9" customFormat="1" ht="14.25" customHeight="1">
      <c r="A123" s="10"/>
      <c r="B123" s="133"/>
      <c r="C123" s="63"/>
      <c r="D123" s="63"/>
      <c r="E123" s="63"/>
      <c r="F123" s="63"/>
      <c r="G123" s="63"/>
      <c r="H123" s="63"/>
      <c r="I123" s="63"/>
      <c r="J123" s="63"/>
      <c r="K123" s="272"/>
      <c r="L123" s="63"/>
      <c r="M123" s="63"/>
      <c r="N123" s="8"/>
      <c r="O123" s="8"/>
      <c r="P123" s="8"/>
      <c r="Q123" s="8"/>
      <c r="R123" s="8"/>
      <c r="S123" s="8"/>
      <c r="T123" s="8"/>
      <c r="U123" s="8"/>
      <c r="V123" s="8"/>
    </row>
    <row r="124" spans="1:13" s="15" customFormat="1" ht="16.5" hidden="1">
      <c r="A124" s="40"/>
      <c r="B124" s="135"/>
      <c r="C124" s="41"/>
      <c r="D124" s="14"/>
      <c r="E124" s="14"/>
      <c r="F124" s="11"/>
      <c r="G124" s="333"/>
      <c r="H124" s="333"/>
      <c r="I124" s="14"/>
      <c r="J124" s="14"/>
      <c r="K124" s="273"/>
      <c r="L124" s="8"/>
      <c r="M124" s="7"/>
    </row>
    <row r="125" spans="1:13" s="15" customFormat="1" ht="13.5" customHeight="1">
      <c r="A125" s="40"/>
      <c r="B125" s="335" t="s">
        <v>253</v>
      </c>
      <c r="C125" s="335"/>
      <c r="D125" s="60"/>
      <c r="E125" s="58"/>
      <c r="F125" s="59"/>
      <c r="G125" s="61"/>
      <c r="H125" s="62"/>
      <c r="I125" s="62"/>
      <c r="J125" s="62"/>
      <c r="M125" s="57"/>
    </row>
    <row r="126" spans="1:13" s="15" customFormat="1" ht="15.75" customHeight="1">
      <c r="A126" s="40"/>
      <c r="B126" s="312" t="s">
        <v>270</v>
      </c>
      <c r="C126" s="312"/>
      <c r="D126" s="312"/>
      <c r="E126" s="14"/>
      <c r="F126" s="14"/>
      <c r="G126" s="14"/>
      <c r="H126" s="14"/>
      <c r="I126" s="14"/>
      <c r="J126" s="14"/>
      <c r="K126" s="332" t="s">
        <v>254</v>
      </c>
      <c r="L126" s="332"/>
      <c r="M126" s="7"/>
    </row>
    <row r="127" spans="1:13" s="15" customFormat="1" ht="12.75">
      <c r="A127" s="40"/>
      <c r="B127" s="134"/>
      <c r="C127" s="14"/>
      <c r="D127" s="14"/>
      <c r="E127" s="14"/>
      <c r="F127" s="14"/>
      <c r="G127" s="14"/>
      <c r="H127" s="14"/>
      <c r="I127" s="14"/>
      <c r="J127" s="14"/>
      <c r="K127" s="273"/>
      <c r="L127" s="8"/>
      <c r="M127" s="7"/>
    </row>
    <row r="128" spans="1:13" s="15" customFormat="1" ht="12.75">
      <c r="A128" s="40"/>
      <c r="B128" s="134"/>
      <c r="C128" s="14"/>
      <c r="D128" s="14"/>
      <c r="E128" s="14"/>
      <c r="F128" s="14"/>
      <c r="G128" s="14"/>
      <c r="H128" s="14"/>
      <c r="I128" s="14"/>
      <c r="J128" s="14"/>
      <c r="K128" s="273"/>
      <c r="L128" s="8"/>
      <c r="M128" s="7"/>
    </row>
    <row r="129" spans="1:13" s="15" customFormat="1" ht="12.75">
      <c r="A129" s="40"/>
      <c r="B129" s="134"/>
      <c r="C129" s="14"/>
      <c r="D129" s="14"/>
      <c r="E129" s="14"/>
      <c r="F129" s="42"/>
      <c r="G129" s="42"/>
      <c r="H129" s="42"/>
      <c r="I129" s="42"/>
      <c r="J129" s="42"/>
      <c r="K129" s="274"/>
      <c r="L129" s="42"/>
      <c r="M129" s="50"/>
    </row>
    <row r="130" spans="1:13" s="15" customFormat="1" ht="12.75">
      <c r="A130" s="40"/>
      <c r="B130" s="134"/>
      <c r="C130" s="42"/>
      <c r="D130" s="42"/>
      <c r="E130" s="42"/>
      <c r="F130" s="14"/>
      <c r="G130" s="14"/>
      <c r="H130" s="14"/>
      <c r="I130" s="14"/>
      <c r="J130" s="14"/>
      <c r="K130" s="275">
        <f>K122-'Додаток 3'!K188</f>
        <v>0</v>
      </c>
      <c r="L130" s="14"/>
      <c r="M130" s="46"/>
    </row>
    <row r="131" spans="1:13" s="15" customFormat="1" ht="12.75">
      <c r="A131" s="40"/>
      <c r="B131" s="134"/>
      <c r="C131" s="14"/>
      <c r="D131" s="14"/>
      <c r="E131" s="14"/>
      <c r="F131" s="42"/>
      <c r="G131" s="42"/>
      <c r="H131" s="42"/>
      <c r="I131" s="42"/>
      <c r="J131" s="42"/>
      <c r="K131" s="274">
        <f>K122-'Додаток 3'!K188</f>
        <v>0</v>
      </c>
      <c r="L131" s="42"/>
      <c r="M131" s="50"/>
    </row>
    <row r="132" spans="1:13" s="15" customFormat="1" ht="12.75">
      <c r="A132" s="40"/>
      <c r="B132" s="134"/>
      <c r="C132" s="42"/>
      <c r="D132" s="42"/>
      <c r="E132" s="42"/>
      <c r="F132" s="14"/>
      <c r="G132" s="14"/>
      <c r="H132" s="14"/>
      <c r="I132" s="14"/>
      <c r="J132" s="14"/>
      <c r="K132" s="273"/>
      <c r="L132" s="8"/>
      <c r="M132" s="7"/>
    </row>
    <row r="133" spans="1:13" s="15" customFormat="1" ht="12.75">
      <c r="A133" s="40"/>
      <c r="B133" s="134"/>
      <c r="C133" s="14"/>
      <c r="D133" s="14"/>
      <c r="E133" s="14"/>
      <c r="F133" s="14"/>
      <c r="G133" s="14"/>
      <c r="H133" s="14"/>
      <c r="I133" s="14"/>
      <c r="J133" s="14"/>
      <c r="K133" s="273"/>
      <c r="L133" s="8"/>
      <c r="M133" s="7"/>
    </row>
    <row r="134" spans="1:13" s="15" customFormat="1" ht="12.75">
      <c r="A134" s="40"/>
      <c r="B134" s="134"/>
      <c r="C134" s="14"/>
      <c r="D134" s="14"/>
      <c r="E134" s="14"/>
      <c r="F134" s="14"/>
      <c r="G134" s="14"/>
      <c r="H134" s="14"/>
      <c r="I134" s="14"/>
      <c r="J134" s="14"/>
      <c r="K134" s="273"/>
      <c r="L134" s="8"/>
      <c r="M134" s="7"/>
    </row>
    <row r="135" spans="1:13" s="15" customFormat="1" ht="12.75">
      <c r="A135" s="40"/>
      <c r="B135" s="134"/>
      <c r="C135" s="14"/>
      <c r="D135" s="14"/>
      <c r="E135" s="14"/>
      <c r="F135" s="14"/>
      <c r="G135" s="14"/>
      <c r="H135" s="14"/>
      <c r="I135" s="14"/>
      <c r="J135" s="14"/>
      <c r="K135" s="273"/>
      <c r="L135" s="8"/>
      <c r="M135" s="7"/>
    </row>
    <row r="136" spans="1:13" s="15" customFormat="1" ht="12.75">
      <c r="A136" s="40"/>
      <c r="B136" s="134"/>
      <c r="C136" s="14"/>
      <c r="D136" s="14"/>
      <c r="E136" s="14"/>
      <c r="F136" s="14"/>
      <c r="G136" s="14"/>
      <c r="H136" s="14"/>
      <c r="I136" s="14"/>
      <c r="J136" s="14"/>
      <c r="K136" s="273"/>
      <c r="L136" s="8"/>
      <c r="M136" s="7"/>
    </row>
    <row r="137" spans="1:13" s="15" customFormat="1" ht="12.75">
      <c r="A137" s="40"/>
      <c r="B137" s="134"/>
      <c r="C137" s="14"/>
      <c r="D137" s="14"/>
      <c r="E137" s="14"/>
      <c r="F137" s="14"/>
      <c r="G137" s="14"/>
      <c r="H137" s="14"/>
      <c r="I137" s="14"/>
      <c r="J137" s="14"/>
      <c r="K137" s="273"/>
      <c r="L137" s="8"/>
      <c r="M137" s="7"/>
    </row>
    <row r="138" spans="1:13" s="15" customFormat="1" ht="12.75">
      <c r="A138" s="40"/>
      <c r="B138" s="134"/>
      <c r="C138" s="14"/>
      <c r="D138" s="14"/>
      <c r="E138" s="14"/>
      <c r="F138" s="14"/>
      <c r="G138" s="14"/>
      <c r="H138" s="14"/>
      <c r="I138" s="14"/>
      <c r="J138" s="14"/>
      <c r="K138" s="273"/>
      <c r="L138" s="8"/>
      <c r="M138" s="7"/>
    </row>
    <row r="139" spans="1:13" s="15" customFormat="1" ht="12.75">
      <c r="A139" s="40"/>
      <c r="B139" s="134"/>
      <c r="C139" s="14"/>
      <c r="D139" s="14"/>
      <c r="E139" s="14"/>
      <c r="F139" s="14"/>
      <c r="G139" s="14"/>
      <c r="H139" s="14"/>
      <c r="I139" s="14"/>
      <c r="J139" s="14"/>
      <c r="K139" s="273"/>
      <c r="L139" s="8"/>
      <c r="M139" s="7"/>
    </row>
    <row r="140" spans="1:13" s="15" customFormat="1" ht="12.75">
      <c r="A140" s="40"/>
      <c r="B140" s="134"/>
      <c r="C140" s="14"/>
      <c r="D140" s="14"/>
      <c r="E140" s="14"/>
      <c r="F140" s="14"/>
      <c r="G140" s="14"/>
      <c r="H140" s="14"/>
      <c r="I140" s="14"/>
      <c r="J140" s="14"/>
      <c r="K140" s="273"/>
      <c r="L140" s="8"/>
      <c r="M140" s="7"/>
    </row>
    <row r="141" spans="1:13" s="15" customFormat="1" ht="12.75">
      <c r="A141" s="40"/>
      <c r="B141" s="134"/>
      <c r="C141" s="14"/>
      <c r="D141" s="14"/>
      <c r="E141" s="14"/>
      <c r="F141" s="14"/>
      <c r="G141" s="14"/>
      <c r="H141" s="14"/>
      <c r="I141" s="14"/>
      <c r="J141" s="14"/>
      <c r="K141" s="273"/>
      <c r="L141" s="8"/>
      <c r="M141" s="7"/>
    </row>
    <row r="142" spans="1:13" s="15" customFormat="1" ht="12.75">
      <c r="A142" s="40"/>
      <c r="B142" s="134"/>
      <c r="C142" s="14"/>
      <c r="D142" s="14"/>
      <c r="E142" s="14"/>
      <c r="F142" s="14"/>
      <c r="G142" s="14"/>
      <c r="H142" s="14"/>
      <c r="I142" s="14"/>
      <c r="J142" s="14"/>
      <c r="K142" s="273"/>
      <c r="L142" s="8"/>
      <c r="M142" s="7"/>
    </row>
    <row r="143" spans="1:13" s="15" customFormat="1" ht="58.5" customHeight="1">
      <c r="A143" s="43"/>
      <c r="B143" s="136"/>
      <c r="C143" s="14"/>
      <c r="D143" s="14"/>
      <c r="E143" s="14"/>
      <c r="F143" s="14"/>
      <c r="G143" s="14"/>
      <c r="H143" s="14"/>
      <c r="I143" s="14"/>
      <c r="J143" s="14"/>
      <c r="K143" s="273"/>
      <c r="L143" s="8"/>
      <c r="M143" s="7"/>
    </row>
    <row r="144" spans="1:13" s="15" customFormat="1" ht="12.75">
      <c r="A144" s="40"/>
      <c r="B144" s="134"/>
      <c r="C144" s="14"/>
      <c r="D144" s="14"/>
      <c r="E144" s="14"/>
      <c r="F144" s="14"/>
      <c r="G144" s="14"/>
      <c r="H144" s="14"/>
      <c r="I144" s="14"/>
      <c r="J144" s="14"/>
      <c r="K144" s="273"/>
      <c r="L144" s="8"/>
      <c r="M144" s="7"/>
    </row>
    <row r="145" spans="1:13" s="15" customFormat="1" ht="12.75">
      <c r="A145" s="40"/>
      <c r="B145" s="134"/>
      <c r="C145" s="14"/>
      <c r="D145" s="14"/>
      <c r="E145" s="14"/>
      <c r="F145" s="14"/>
      <c r="G145" s="14"/>
      <c r="H145" s="14"/>
      <c r="I145" s="14"/>
      <c r="J145" s="14"/>
      <c r="K145" s="273"/>
      <c r="L145" s="8"/>
      <c r="M145" s="7"/>
    </row>
    <row r="146" spans="1:13" s="15" customFormat="1" ht="12.75">
      <c r="A146" s="40"/>
      <c r="B146" s="134"/>
      <c r="C146" s="14"/>
      <c r="D146" s="14"/>
      <c r="E146" s="14"/>
      <c r="F146" s="14"/>
      <c r="G146" s="14"/>
      <c r="H146" s="14"/>
      <c r="I146" s="14"/>
      <c r="J146" s="14"/>
      <c r="K146" s="273"/>
      <c r="L146" s="8"/>
      <c r="M146" s="7"/>
    </row>
    <row r="147" spans="1:13" s="15" customFormat="1" ht="12.75">
      <c r="A147" s="40"/>
      <c r="B147" s="134"/>
      <c r="C147" s="14"/>
      <c r="D147" s="14"/>
      <c r="E147" s="14"/>
      <c r="F147" s="14"/>
      <c r="G147" s="14"/>
      <c r="H147" s="14"/>
      <c r="I147" s="14"/>
      <c r="J147" s="14"/>
      <c r="K147" s="273"/>
      <c r="L147" s="8"/>
      <c r="M147" s="7"/>
    </row>
    <row r="148" spans="1:13" s="15" customFormat="1" ht="12.75">
      <c r="A148" s="40"/>
      <c r="B148" s="134"/>
      <c r="C148" s="14"/>
      <c r="D148" s="14"/>
      <c r="E148" s="14"/>
      <c r="F148" s="14"/>
      <c r="G148" s="14"/>
      <c r="H148" s="14"/>
      <c r="I148" s="14"/>
      <c r="J148" s="14"/>
      <c r="K148" s="273"/>
      <c r="L148" s="8"/>
      <c r="M148" s="7"/>
    </row>
    <row r="149" spans="1:13" s="15" customFormat="1" ht="12.75">
      <c r="A149" s="40"/>
      <c r="B149" s="134"/>
      <c r="C149" s="14"/>
      <c r="D149" s="14"/>
      <c r="E149" s="14"/>
      <c r="F149" s="14"/>
      <c r="G149" s="14"/>
      <c r="H149" s="14"/>
      <c r="I149" s="14"/>
      <c r="J149" s="14"/>
      <c r="K149" s="273"/>
      <c r="L149" s="8"/>
      <c r="M149" s="7"/>
    </row>
    <row r="150" spans="1:13" s="15" customFormat="1" ht="12.75">
      <c r="A150" s="40"/>
      <c r="B150" s="134"/>
      <c r="C150" s="14"/>
      <c r="D150" s="14"/>
      <c r="E150" s="14"/>
      <c r="F150" s="14"/>
      <c r="G150" s="14"/>
      <c r="H150" s="14"/>
      <c r="I150" s="14"/>
      <c r="J150" s="14"/>
      <c r="K150" s="273"/>
      <c r="L150" s="8"/>
      <c r="M150" s="7"/>
    </row>
    <row r="151" spans="1:13" s="15" customFormat="1" ht="12.75">
      <c r="A151" s="40"/>
      <c r="B151" s="134"/>
      <c r="C151" s="14"/>
      <c r="D151" s="14"/>
      <c r="E151" s="14"/>
      <c r="F151" s="14"/>
      <c r="G151" s="14"/>
      <c r="H151" s="14"/>
      <c r="I151" s="14"/>
      <c r="J151" s="14"/>
      <c r="K151" s="273"/>
      <c r="L151" s="8"/>
      <c r="M151" s="7"/>
    </row>
    <row r="152" spans="1:13" s="15" customFormat="1" ht="12.75">
      <c r="A152" s="40"/>
      <c r="B152" s="134"/>
      <c r="C152" s="14"/>
      <c r="D152" s="14"/>
      <c r="E152" s="14"/>
      <c r="F152" s="14"/>
      <c r="G152" s="14"/>
      <c r="H152" s="14"/>
      <c r="I152" s="14"/>
      <c r="J152" s="14"/>
      <c r="K152" s="273"/>
      <c r="L152" s="8"/>
      <c r="M152" s="7"/>
    </row>
    <row r="153" spans="1:13" s="15" customFormat="1" ht="12.75">
      <c r="A153" s="40"/>
      <c r="B153" s="134"/>
      <c r="C153" s="14"/>
      <c r="D153" s="14"/>
      <c r="E153" s="14"/>
      <c r="F153" s="14"/>
      <c r="G153" s="14"/>
      <c r="H153" s="14"/>
      <c r="I153" s="14"/>
      <c r="J153" s="14"/>
      <c r="K153" s="273"/>
      <c r="L153" s="8"/>
      <c r="M153" s="7"/>
    </row>
    <row r="154" spans="1:13" s="15" customFormat="1" ht="12.75">
      <c r="A154" s="40"/>
      <c r="B154" s="134"/>
      <c r="C154" s="14"/>
      <c r="D154" s="14"/>
      <c r="E154" s="14"/>
      <c r="F154" s="14"/>
      <c r="G154" s="14"/>
      <c r="H154" s="14"/>
      <c r="I154" s="14"/>
      <c r="J154" s="14"/>
      <c r="K154" s="273"/>
      <c r="L154" s="8"/>
      <c r="M154" s="7"/>
    </row>
    <row r="155" spans="1:13" s="15" customFormat="1" ht="12.75">
      <c r="A155" s="40"/>
      <c r="B155" s="134"/>
      <c r="C155" s="14"/>
      <c r="D155" s="14"/>
      <c r="E155" s="14"/>
      <c r="F155" s="14"/>
      <c r="G155" s="14"/>
      <c r="H155" s="14"/>
      <c r="I155" s="14"/>
      <c r="J155" s="14"/>
      <c r="K155" s="273"/>
      <c r="L155" s="8"/>
      <c r="M155" s="7"/>
    </row>
    <row r="156" spans="1:13" s="15" customFormat="1" ht="12.75">
      <c r="A156" s="40"/>
      <c r="B156" s="134"/>
      <c r="C156" s="14"/>
      <c r="D156" s="14"/>
      <c r="E156" s="14"/>
      <c r="F156" s="14"/>
      <c r="G156" s="14"/>
      <c r="H156" s="14"/>
      <c r="I156" s="14"/>
      <c r="J156" s="14"/>
      <c r="K156" s="273"/>
      <c r="L156" s="8"/>
      <c r="M156" s="7"/>
    </row>
    <row r="157" spans="1:13" s="15" customFormat="1" ht="12.75">
      <c r="A157" s="40"/>
      <c r="B157" s="134"/>
      <c r="C157" s="14"/>
      <c r="D157" s="14"/>
      <c r="E157" s="14"/>
      <c r="F157" s="14"/>
      <c r="G157" s="14"/>
      <c r="H157" s="14"/>
      <c r="I157" s="14"/>
      <c r="J157" s="14"/>
      <c r="K157" s="273"/>
      <c r="L157" s="8"/>
      <c r="M157" s="7"/>
    </row>
    <row r="158" spans="1:13" s="15" customFormat="1" ht="12.75">
      <c r="A158" s="40"/>
      <c r="B158" s="134"/>
      <c r="C158" s="14"/>
      <c r="D158" s="14"/>
      <c r="E158" s="14"/>
      <c r="F158" s="14"/>
      <c r="G158" s="14"/>
      <c r="H158" s="14"/>
      <c r="I158" s="14"/>
      <c r="J158" s="14"/>
      <c r="K158" s="273"/>
      <c r="L158" s="8"/>
      <c r="M158" s="7"/>
    </row>
    <row r="159" spans="1:13" s="15" customFormat="1" ht="12.75">
      <c r="A159" s="40"/>
      <c r="B159" s="134"/>
      <c r="C159" s="14"/>
      <c r="D159" s="14"/>
      <c r="E159" s="14"/>
      <c r="F159" s="14"/>
      <c r="G159" s="14"/>
      <c r="H159" s="14"/>
      <c r="I159" s="14"/>
      <c r="J159" s="14"/>
      <c r="K159" s="273"/>
      <c r="L159" s="8"/>
      <c r="M159" s="7"/>
    </row>
    <row r="160" spans="1:13" s="15" customFormat="1" ht="12.75">
      <c r="A160" s="40"/>
      <c r="B160" s="134"/>
      <c r="C160" s="14"/>
      <c r="D160" s="14"/>
      <c r="E160" s="14"/>
      <c r="F160" s="14"/>
      <c r="G160" s="14"/>
      <c r="H160" s="14"/>
      <c r="I160" s="14"/>
      <c r="J160" s="14"/>
      <c r="K160" s="273"/>
      <c r="L160" s="8"/>
      <c r="M160" s="7"/>
    </row>
    <row r="161" spans="1:13" s="15" customFormat="1" ht="12.75">
      <c r="A161" s="40"/>
      <c r="B161" s="134"/>
      <c r="C161" s="14"/>
      <c r="D161" s="14"/>
      <c r="E161" s="14"/>
      <c r="F161" s="14"/>
      <c r="G161" s="14"/>
      <c r="H161" s="14"/>
      <c r="I161" s="14"/>
      <c r="J161" s="14"/>
      <c r="K161" s="273"/>
      <c r="L161" s="8"/>
      <c r="M161" s="7"/>
    </row>
    <row r="162" spans="1:13" s="15" customFormat="1" ht="12.75">
      <c r="A162" s="40"/>
      <c r="B162" s="134"/>
      <c r="C162" s="14"/>
      <c r="D162" s="14"/>
      <c r="E162" s="14"/>
      <c r="F162" s="14"/>
      <c r="G162" s="14"/>
      <c r="H162" s="14"/>
      <c r="I162" s="14"/>
      <c r="J162" s="14"/>
      <c r="K162" s="273"/>
      <c r="L162" s="8"/>
      <c r="M162" s="7"/>
    </row>
    <row r="163" spans="1:13" s="15" customFormat="1" ht="12.75">
      <c r="A163" s="40"/>
      <c r="B163" s="134"/>
      <c r="C163" s="14"/>
      <c r="D163" s="14"/>
      <c r="E163" s="14"/>
      <c r="F163" s="14"/>
      <c r="G163" s="14"/>
      <c r="H163" s="14"/>
      <c r="I163" s="14"/>
      <c r="J163" s="14"/>
      <c r="K163" s="273"/>
      <c r="L163" s="8"/>
      <c r="M163" s="7"/>
    </row>
    <row r="164" spans="1:13" s="15" customFormat="1" ht="12.75">
      <c r="A164" s="40"/>
      <c r="B164" s="134"/>
      <c r="C164" s="14"/>
      <c r="D164" s="14"/>
      <c r="E164" s="14"/>
      <c r="F164" s="14"/>
      <c r="G164" s="14"/>
      <c r="H164" s="14"/>
      <c r="I164" s="14"/>
      <c r="J164" s="14"/>
      <c r="K164" s="273"/>
      <c r="L164" s="8"/>
      <c r="M164" s="7"/>
    </row>
    <row r="165" spans="1:13" s="15" customFormat="1" ht="12.75">
      <c r="A165" s="40"/>
      <c r="B165" s="134"/>
      <c r="C165" s="14"/>
      <c r="D165" s="14"/>
      <c r="E165" s="14"/>
      <c r="F165" s="14"/>
      <c r="G165" s="14"/>
      <c r="H165" s="14"/>
      <c r="I165" s="14"/>
      <c r="J165" s="14"/>
      <c r="K165" s="273"/>
      <c r="L165" s="8"/>
      <c r="M165" s="7"/>
    </row>
    <row r="166" spans="1:13" s="15" customFormat="1" ht="12.75">
      <c r="A166" s="40"/>
      <c r="B166" s="134"/>
      <c r="C166" s="14"/>
      <c r="D166" s="14"/>
      <c r="E166" s="14"/>
      <c r="F166" s="14"/>
      <c r="G166" s="14"/>
      <c r="H166" s="14"/>
      <c r="I166" s="14"/>
      <c r="J166" s="14"/>
      <c r="K166" s="273"/>
      <c r="L166" s="8"/>
      <c r="M166" s="7"/>
    </row>
    <row r="167" spans="1:13" s="15" customFormat="1" ht="12.75">
      <c r="A167" s="40"/>
      <c r="B167" s="134"/>
      <c r="C167" s="14"/>
      <c r="D167" s="14"/>
      <c r="E167" s="14"/>
      <c r="F167" s="14"/>
      <c r="G167" s="14"/>
      <c r="H167" s="14"/>
      <c r="I167" s="14"/>
      <c r="J167" s="14"/>
      <c r="K167" s="273"/>
      <c r="L167" s="8"/>
      <c r="M167" s="7"/>
    </row>
    <row r="168" spans="1:13" s="15" customFormat="1" ht="12.75">
      <c r="A168" s="40"/>
      <c r="B168" s="134"/>
      <c r="C168" s="14"/>
      <c r="D168" s="14"/>
      <c r="E168" s="14"/>
      <c r="F168" s="14"/>
      <c r="G168" s="14"/>
      <c r="H168" s="14"/>
      <c r="I168" s="14"/>
      <c r="J168" s="14"/>
      <c r="K168" s="273"/>
      <c r="L168" s="8"/>
      <c r="M168" s="7"/>
    </row>
    <row r="169" spans="1:13" s="15" customFormat="1" ht="12.75">
      <c r="A169" s="40"/>
      <c r="B169" s="134"/>
      <c r="C169" s="14"/>
      <c r="D169" s="14"/>
      <c r="E169" s="14"/>
      <c r="F169" s="14"/>
      <c r="G169" s="14"/>
      <c r="H169" s="14"/>
      <c r="I169" s="14"/>
      <c r="J169" s="14"/>
      <c r="K169" s="273"/>
      <c r="L169" s="8"/>
      <c r="M169" s="7"/>
    </row>
    <row r="170" spans="1:13" s="15" customFormat="1" ht="12.75">
      <c r="A170" s="40"/>
      <c r="B170" s="134"/>
      <c r="C170" s="14"/>
      <c r="D170" s="14"/>
      <c r="E170" s="14"/>
      <c r="F170" s="14"/>
      <c r="G170" s="14"/>
      <c r="H170" s="14"/>
      <c r="I170" s="14"/>
      <c r="J170" s="14"/>
      <c r="K170" s="273"/>
      <c r="L170" s="8"/>
      <c r="M170" s="7"/>
    </row>
    <row r="171" spans="1:13" s="15" customFormat="1" ht="12.75">
      <c r="A171" s="40"/>
      <c r="B171" s="134"/>
      <c r="C171" s="14"/>
      <c r="D171" s="14"/>
      <c r="E171" s="14"/>
      <c r="F171" s="14"/>
      <c r="G171" s="14"/>
      <c r="H171" s="14"/>
      <c r="I171" s="14"/>
      <c r="J171" s="14"/>
      <c r="K171" s="273"/>
      <c r="L171" s="8"/>
      <c r="M171" s="7"/>
    </row>
    <row r="172" spans="1:13" s="15" customFormat="1" ht="12.75">
      <c r="A172" s="40"/>
      <c r="B172" s="134"/>
      <c r="C172" s="14"/>
      <c r="D172" s="14"/>
      <c r="E172" s="14"/>
      <c r="F172" s="14"/>
      <c r="G172" s="14"/>
      <c r="H172" s="14"/>
      <c r="I172" s="14"/>
      <c r="J172" s="14"/>
      <c r="K172" s="273"/>
      <c r="L172" s="8"/>
      <c r="M172" s="7"/>
    </row>
    <row r="173" spans="1:13" s="15" customFormat="1" ht="12.75">
      <c r="A173" s="40"/>
      <c r="B173" s="134"/>
      <c r="C173" s="14"/>
      <c r="D173" s="14"/>
      <c r="E173" s="14"/>
      <c r="F173" s="14"/>
      <c r="G173" s="14"/>
      <c r="H173" s="14"/>
      <c r="I173" s="14"/>
      <c r="J173" s="14"/>
      <c r="K173" s="273"/>
      <c r="L173" s="8"/>
      <c r="M173" s="7"/>
    </row>
    <row r="174" spans="1:13" s="15" customFormat="1" ht="12.75">
      <c r="A174" s="40"/>
      <c r="B174" s="134"/>
      <c r="C174" s="14"/>
      <c r="D174" s="14"/>
      <c r="E174" s="14"/>
      <c r="F174" s="14"/>
      <c r="G174" s="14"/>
      <c r="H174" s="14"/>
      <c r="I174" s="14"/>
      <c r="J174" s="14"/>
      <c r="K174" s="273"/>
      <c r="L174" s="8"/>
      <c r="M174" s="7"/>
    </row>
    <row r="175" spans="1:13" s="15" customFormat="1" ht="12.75">
      <c r="A175" s="40"/>
      <c r="B175" s="134"/>
      <c r="C175" s="14"/>
      <c r="D175" s="14"/>
      <c r="E175" s="14"/>
      <c r="F175" s="14"/>
      <c r="G175" s="14"/>
      <c r="H175" s="14"/>
      <c r="I175" s="14"/>
      <c r="J175" s="14"/>
      <c r="K175" s="273"/>
      <c r="L175" s="8"/>
      <c r="M175" s="7"/>
    </row>
    <row r="176" spans="1:13" s="15" customFormat="1" ht="12.75">
      <c r="A176" s="40"/>
      <c r="B176" s="134"/>
      <c r="C176" s="14"/>
      <c r="D176" s="14"/>
      <c r="E176" s="14"/>
      <c r="F176" s="14"/>
      <c r="G176" s="14"/>
      <c r="H176" s="14"/>
      <c r="I176" s="14"/>
      <c r="J176" s="14"/>
      <c r="K176" s="273"/>
      <c r="L176" s="8"/>
      <c r="M176" s="7"/>
    </row>
    <row r="177" spans="1:13" s="15" customFormat="1" ht="12.75">
      <c r="A177" s="40"/>
      <c r="B177" s="134"/>
      <c r="C177" s="14"/>
      <c r="D177" s="14"/>
      <c r="E177" s="14"/>
      <c r="F177" s="14"/>
      <c r="G177" s="14"/>
      <c r="H177" s="14"/>
      <c r="I177" s="14"/>
      <c r="J177" s="14"/>
      <c r="K177" s="273"/>
      <c r="L177" s="8"/>
      <c r="M177" s="7"/>
    </row>
    <row r="178" spans="1:13" s="15" customFormat="1" ht="12.75">
      <c r="A178" s="40"/>
      <c r="B178" s="134"/>
      <c r="C178" s="14"/>
      <c r="D178" s="14"/>
      <c r="E178" s="14"/>
      <c r="F178" s="14"/>
      <c r="G178" s="14"/>
      <c r="H178" s="14"/>
      <c r="I178" s="14"/>
      <c r="J178" s="14"/>
      <c r="K178" s="273"/>
      <c r="L178" s="8"/>
      <c r="M178" s="7"/>
    </row>
    <row r="179" spans="1:13" s="15" customFormat="1" ht="12.75">
      <c r="A179" s="40"/>
      <c r="B179" s="134"/>
      <c r="C179" s="14"/>
      <c r="D179" s="14"/>
      <c r="E179" s="14"/>
      <c r="F179" s="14"/>
      <c r="G179" s="14"/>
      <c r="H179" s="14"/>
      <c r="I179" s="14"/>
      <c r="J179" s="14"/>
      <c r="K179" s="273"/>
      <c r="L179" s="8"/>
      <c r="M179" s="7"/>
    </row>
    <row r="180" spans="1:13" s="15" customFormat="1" ht="12.75">
      <c r="A180" s="40"/>
      <c r="B180" s="134"/>
      <c r="C180" s="14"/>
      <c r="D180" s="14"/>
      <c r="E180" s="14"/>
      <c r="F180" s="14"/>
      <c r="G180" s="14"/>
      <c r="H180" s="14"/>
      <c r="I180" s="14"/>
      <c r="J180" s="14"/>
      <c r="K180" s="273"/>
      <c r="L180" s="8"/>
      <c r="M180" s="7"/>
    </row>
    <row r="181" spans="1:13" s="15" customFormat="1" ht="12.75">
      <c r="A181" s="40"/>
      <c r="B181" s="134"/>
      <c r="C181" s="14"/>
      <c r="D181" s="14"/>
      <c r="E181" s="14"/>
      <c r="F181" s="14"/>
      <c r="G181" s="14"/>
      <c r="H181" s="14"/>
      <c r="I181" s="14"/>
      <c r="J181" s="14"/>
      <c r="K181" s="273"/>
      <c r="L181" s="8"/>
      <c r="M181" s="7"/>
    </row>
    <row r="182" spans="1:13" s="15" customFormat="1" ht="12.75">
      <c r="A182" s="40"/>
      <c r="B182" s="134"/>
      <c r="C182" s="14"/>
      <c r="D182" s="14"/>
      <c r="E182" s="14"/>
      <c r="F182" s="14"/>
      <c r="G182" s="14"/>
      <c r="H182" s="14"/>
      <c r="I182" s="14"/>
      <c r="J182" s="14"/>
      <c r="K182" s="273"/>
      <c r="L182" s="8"/>
      <c r="M182" s="7"/>
    </row>
    <row r="183" spans="1:13" s="15" customFormat="1" ht="12.75">
      <c r="A183" s="44"/>
      <c r="B183" s="134"/>
      <c r="C183" s="14"/>
      <c r="D183" s="14"/>
      <c r="E183" s="14"/>
      <c r="F183" s="14"/>
      <c r="G183" s="14"/>
      <c r="H183" s="14"/>
      <c r="I183" s="14"/>
      <c r="J183" s="14"/>
      <c r="K183" s="273"/>
      <c r="L183" s="8"/>
      <c r="M183" s="7"/>
    </row>
    <row r="184" spans="1:13" s="15" customFormat="1" ht="12.75">
      <c r="A184" s="44"/>
      <c r="B184" s="134"/>
      <c r="C184" s="14"/>
      <c r="D184" s="14"/>
      <c r="E184" s="14"/>
      <c r="F184" s="14"/>
      <c r="G184" s="14"/>
      <c r="H184" s="14"/>
      <c r="I184" s="14"/>
      <c r="J184" s="14"/>
      <c r="K184" s="273"/>
      <c r="L184" s="8"/>
      <c r="M184" s="7"/>
    </row>
    <row r="185" spans="1:13" s="15" customFormat="1" ht="12.75">
      <c r="A185" s="44"/>
      <c r="B185" s="134"/>
      <c r="C185" s="14"/>
      <c r="D185" s="14"/>
      <c r="E185" s="14"/>
      <c r="F185" s="14"/>
      <c r="G185" s="14"/>
      <c r="H185" s="14"/>
      <c r="I185" s="14"/>
      <c r="J185" s="14"/>
      <c r="K185" s="273"/>
      <c r="L185" s="8"/>
      <c r="M185" s="7"/>
    </row>
    <row r="186" spans="1:13" s="15" customFormat="1" ht="12.75">
      <c r="A186" s="44"/>
      <c r="B186" s="134"/>
      <c r="C186" s="14"/>
      <c r="D186" s="14"/>
      <c r="E186" s="14"/>
      <c r="F186" s="14"/>
      <c r="G186" s="14"/>
      <c r="H186" s="14"/>
      <c r="I186" s="14"/>
      <c r="J186" s="14"/>
      <c r="K186" s="273"/>
      <c r="L186" s="8"/>
      <c r="M186" s="7"/>
    </row>
    <row r="187" spans="1:13" s="15" customFormat="1" ht="12.75">
      <c r="A187" s="44"/>
      <c r="B187" s="134"/>
      <c r="C187" s="14"/>
      <c r="D187" s="14"/>
      <c r="E187" s="14"/>
      <c r="F187" s="14"/>
      <c r="G187" s="14"/>
      <c r="H187" s="14"/>
      <c r="I187" s="14"/>
      <c r="J187" s="14"/>
      <c r="K187" s="273"/>
      <c r="L187" s="8"/>
      <c r="M187" s="7"/>
    </row>
    <row r="188" spans="1:13" s="15" customFormat="1" ht="12.75">
      <c r="A188" s="44"/>
      <c r="B188" s="134"/>
      <c r="C188" s="14"/>
      <c r="D188" s="14"/>
      <c r="E188" s="14"/>
      <c r="F188" s="14"/>
      <c r="G188" s="14"/>
      <c r="H188" s="14"/>
      <c r="I188" s="14"/>
      <c r="J188" s="14"/>
      <c r="K188" s="273"/>
      <c r="L188" s="8"/>
      <c r="M188" s="7"/>
    </row>
    <row r="189" spans="1:13" s="15" customFormat="1" ht="12.75">
      <c r="A189" s="44"/>
      <c r="B189" s="134"/>
      <c r="C189" s="14"/>
      <c r="D189" s="14"/>
      <c r="E189" s="14"/>
      <c r="F189" s="14"/>
      <c r="G189" s="14"/>
      <c r="H189" s="14"/>
      <c r="I189" s="14"/>
      <c r="J189" s="14"/>
      <c r="K189" s="273"/>
      <c r="L189" s="8"/>
      <c r="M189" s="7"/>
    </row>
    <row r="190" spans="1:13" s="15" customFormat="1" ht="12.75">
      <c r="A190" s="44"/>
      <c r="B190" s="134"/>
      <c r="C190" s="14"/>
      <c r="D190" s="14"/>
      <c r="E190" s="14"/>
      <c r="F190" s="14"/>
      <c r="G190" s="14"/>
      <c r="H190" s="14"/>
      <c r="I190" s="14"/>
      <c r="J190" s="14"/>
      <c r="K190" s="273"/>
      <c r="L190" s="8"/>
      <c r="M190" s="7"/>
    </row>
    <row r="191" spans="1:13" s="15" customFormat="1" ht="12.75">
      <c r="A191" s="44"/>
      <c r="B191" s="134"/>
      <c r="C191" s="14"/>
      <c r="D191" s="14"/>
      <c r="E191" s="14"/>
      <c r="F191" s="14"/>
      <c r="G191" s="14"/>
      <c r="H191" s="14"/>
      <c r="I191" s="14"/>
      <c r="J191" s="14"/>
      <c r="K191" s="273"/>
      <c r="L191" s="8"/>
      <c r="M191" s="7"/>
    </row>
    <row r="192" spans="1:13" s="15" customFormat="1" ht="12.75">
      <c r="A192" s="44"/>
      <c r="B192" s="134"/>
      <c r="C192" s="14"/>
      <c r="D192" s="14"/>
      <c r="E192" s="14"/>
      <c r="F192" s="14"/>
      <c r="G192" s="14"/>
      <c r="H192" s="14"/>
      <c r="I192" s="14"/>
      <c r="J192" s="14"/>
      <c r="K192" s="273"/>
      <c r="L192" s="8"/>
      <c r="M192" s="7"/>
    </row>
    <row r="193" spans="1:13" s="15" customFormat="1" ht="12.75">
      <c r="A193" s="44"/>
      <c r="B193" s="134"/>
      <c r="C193" s="14"/>
      <c r="D193" s="14"/>
      <c r="E193" s="14"/>
      <c r="F193" s="14"/>
      <c r="G193" s="14"/>
      <c r="H193" s="14"/>
      <c r="I193" s="14"/>
      <c r="J193" s="14"/>
      <c r="K193" s="273"/>
      <c r="L193" s="8"/>
      <c r="M193" s="7"/>
    </row>
    <row r="194" spans="1:13" s="15" customFormat="1" ht="12.75">
      <c r="A194" s="44"/>
      <c r="B194" s="134"/>
      <c r="C194" s="14"/>
      <c r="D194" s="14"/>
      <c r="E194" s="14"/>
      <c r="F194" s="14"/>
      <c r="G194" s="14"/>
      <c r="H194" s="14"/>
      <c r="I194" s="14"/>
      <c r="J194" s="14"/>
      <c r="K194" s="273"/>
      <c r="L194" s="8"/>
      <c r="M194" s="7"/>
    </row>
    <row r="195" spans="1:13" s="15" customFormat="1" ht="12.75">
      <c r="A195" s="44"/>
      <c r="B195" s="134"/>
      <c r="C195" s="14"/>
      <c r="D195" s="14"/>
      <c r="E195" s="14"/>
      <c r="F195" s="14"/>
      <c r="G195" s="14"/>
      <c r="H195" s="14"/>
      <c r="I195" s="14"/>
      <c r="J195" s="14"/>
      <c r="K195" s="273"/>
      <c r="L195" s="8"/>
      <c r="M195" s="7"/>
    </row>
    <row r="196" spans="1:13" s="15" customFormat="1" ht="12.75">
      <c r="A196" s="44"/>
      <c r="B196" s="134"/>
      <c r="C196" s="14"/>
      <c r="D196" s="14"/>
      <c r="E196" s="14"/>
      <c r="F196" s="14"/>
      <c r="G196" s="14"/>
      <c r="H196" s="14"/>
      <c r="I196" s="14"/>
      <c r="J196" s="14"/>
      <c r="K196" s="273"/>
      <c r="L196" s="8"/>
      <c r="M196" s="7"/>
    </row>
    <row r="197" spans="1:13" s="15" customFormat="1" ht="12.75">
      <c r="A197" s="44"/>
      <c r="B197" s="134"/>
      <c r="C197" s="14"/>
      <c r="D197" s="14"/>
      <c r="E197" s="14"/>
      <c r="F197" s="14"/>
      <c r="G197" s="14"/>
      <c r="H197" s="14"/>
      <c r="I197" s="14"/>
      <c r="J197" s="14"/>
      <c r="K197" s="273"/>
      <c r="L197" s="8"/>
      <c r="M197" s="7"/>
    </row>
    <row r="198" spans="1:13" s="15" customFormat="1" ht="12.75">
      <c r="A198" s="44"/>
      <c r="B198" s="134"/>
      <c r="C198" s="14"/>
      <c r="D198" s="14"/>
      <c r="E198" s="14"/>
      <c r="F198" s="14"/>
      <c r="G198" s="14"/>
      <c r="H198" s="14"/>
      <c r="I198" s="14"/>
      <c r="J198" s="14"/>
      <c r="K198" s="273"/>
      <c r="L198" s="8"/>
      <c r="M198" s="7"/>
    </row>
    <row r="199" spans="1:13" s="15" customFormat="1" ht="12.75">
      <c r="A199" s="44"/>
      <c r="B199" s="134"/>
      <c r="C199" s="14"/>
      <c r="D199" s="14"/>
      <c r="E199" s="14"/>
      <c r="F199" s="14"/>
      <c r="G199" s="14"/>
      <c r="H199" s="14"/>
      <c r="I199" s="14"/>
      <c r="J199" s="14"/>
      <c r="K199" s="273"/>
      <c r="L199" s="8"/>
      <c r="M199" s="7"/>
    </row>
    <row r="200" spans="1:13" s="15" customFormat="1" ht="12.75">
      <c r="A200" s="44"/>
      <c r="B200" s="134"/>
      <c r="C200" s="14"/>
      <c r="D200" s="14"/>
      <c r="E200" s="14"/>
      <c r="F200" s="14"/>
      <c r="G200" s="14"/>
      <c r="H200" s="14"/>
      <c r="I200" s="14"/>
      <c r="J200" s="14"/>
      <c r="K200" s="273"/>
      <c r="L200" s="8"/>
      <c r="M200" s="7"/>
    </row>
    <row r="201" spans="1:13" s="15" customFormat="1" ht="12.75">
      <c r="A201" s="44"/>
      <c r="B201" s="134"/>
      <c r="C201" s="14"/>
      <c r="D201" s="14"/>
      <c r="E201" s="14"/>
      <c r="F201" s="14"/>
      <c r="G201" s="14"/>
      <c r="H201" s="14"/>
      <c r="I201" s="14"/>
      <c r="J201" s="14"/>
      <c r="K201" s="273"/>
      <c r="L201" s="8"/>
      <c r="M201" s="7"/>
    </row>
    <row r="202" spans="1:13" s="15" customFormat="1" ht="12.75">
      <c r="A202" s="44"/>
      <c r="B202" s="134"/>
      <c r="C202" s="14"/>
      <c r="D202" s="14"/>
      <c r="E202" s="14"/>
      <c r="F202" s="14"/>
      <c r="G202" s="14"/>
      <c r="H202" s="14"/>
      <c r="I202" s="14"/>
      <c r="J202" s="14"/>
      <c r="K202" s="273"/>
      <c r="L202" s="8"/>
      <c r="M202" s="7"/>
    </row>
    <row r="203" spans="1:13" s="15" customFormat="1" ht="12.75">
      <c r="A203" s="44"/>
      <c r="B203" s="134"/>
      <c r="C203" s="14"/>
      <c r="D203" s="14"/>
      <c r="E203" s="14"/>
      <c r="F203" s="14"/>
      <c r="G203" s="14"/>
      <c r="H203" s="14"/>
      <c r="I203" s="14"/>
      <c r="J203" s="14"/>
      <c r="K203" s="273"/>
      <c r="L203" s="8"/>
      <c r="M203" s="7"/>
    </row>
    <row r="204" spans="1:13" s="15" customFormat="1" ht="12.75">
      <c r="A204" s="44"/>
      <c r="B204" s="134"/>
      <c r="C204" s="14"/>
      <c r="D204" s="14"/>
      <c r="E204" s="14"/>
      <c r="F204" s="14"/>
      <c r="G204" s="14"/>
      <c r="H204" s="14"/>
      <c r="I204" s="14"/>
      <c r="J204" s="14"/>
      <c r="K204" s="273"/>
      <c r="L204" s="8"/>
      <c r="M204" s="7"/>
    </row>
    <row r="205" spans="1:13" s="15" customFormat="1" ht="12.75">
      <c r="A205" s="44"/>
      <c r="B205" s="134"/>
      <c r="C205" s="14"/>
      <c r="D205" s="14"/>
      <c r="E205" s="14"/>
      <c r="F205" s="14"/>
      <c r="G205" s="14"/>
      <c r="H205" s="14"/>
      <c r="I205" s="14"/>
      <c r="J205" s="14"/>
      <c r="K205" s="273"/>
      <c r="L205" s="8"/>
      <c r="M205" s="7"/>
    </row>
    <row r="206" spans="1:13" s="15" customFormat="1" ht="12.75">
      <c r="A206" s="44"/>
      <c r="B206" s="134"/>
      <c r="C206" s="14"/>
      <c r="D206" s="14"/>
      <c r="E206" s="14"/>
      <c r="F206" s="14"/>
      <c r="G206" s="14"/>
      <c r="H206" s="14"/>
      <c r="I206" s="14"/>
      <c r="J206" s="14"/>
      <c r="K206" s="273"/>
      <c r="L206" s="8"/>
      <c r="M206" s="7"/>
    </row>
    <row r="207" spans="1:13" s="15" customFormat="1" ht="12.75">
      <c r="A207" s="44"/>
      <c r="B207" s="134"/>
      <c r="C207" s="14"/>
      <c r="D207" s="14"/>
      <c r="E207" s="14"/>
      <c r="F207" s="14"/>
      <c r="G207" s="14"/>
      <c r="H207" s="14"/>
      <c r="I207" s="14"/>
      <c r="J207" s="14"/>
      <c r="K207" s="273"/>
      <c r="L207" s="8"/>
      <c r="M207" s="7"/>
    </row>
    <row r="208" spans="1:13" s="15" customFormat="1" ht="12.75">
      <c r="A208" s="44"/>
      <c r="B208" s="134"/>
      <c r="C208" s="14"/>
      <c r="D208" s="14"/>
      <c r="E208" s="14"/>
      <c r="F208" s="14"/>
      <c r="G208" s="14"/>
      <c r="H208" s="14"/>
      <c r="I208" s="14"/>
      <c r="J208" s="14"/>
      <c r="K208" s="273"/>
      <c r="L208" s="8"/>
      <c r="M208" s="7"/>
    </row>
    <row r="209" spans="1:13" s="15" customFormat="1" ht="12.75">
      <c r="A209" s="44"/>
      <c r="B209" s="134"/>
      <c r="C209" s="14"/>
      <c r="D209" s="14"/>
      <c r="E209" s="14"/>
      <c r="F209" s="14"/>
      <c r="G209" s="14"/>
      <c r="H209" s="14"/>
      <c r="I209" s="14"/>
      <c r="J209" s="14"/>
      <c r="K209" s="273"/>
      <c r="L209" s="8"/>
      <c r="M209" s="7"/>
    </row>
    <row r="210" spans="1:13" s="15" customFormat="1" ht="12.75">
      <c r="A210" s="44"/>
      <c r="B210" s="134"/>
      <c r="C210" s="14"/>
      <c r="D210" s="14"/>
      <c r="E210" s="14"/>
      <c r="F210" s="14"/>
      <c r="G210" s="14"/>
      <c r="H210" s="14"/>
      <c r="I210" s="14"/>
      <c r="J210" s="14"/>
      <c r="K210" s="273"/>
      <c r="L210" s="8"/>
      <c r="M210" s="7"/>
    </row>
    <row r="211" spans="1:13" s="15" customFormat="1" ht="12.75">
      <c r="A211" s="44"/>
      <c r="B211" s="134"/>
      <c r="C211" s="14"/>
      <c r="D211" s="14"/>
      <c r="E211" s="14"/>
      <c r="F211" s="14"/>
      <c r="G211" s="14"/>
      <c r="H211" s="14"/>
      <c r="I211" s="14"/>
      <c r="J211" s="14"/>
      <c r="K211" s="273"/>
      <c r="L211" s="8"/>
      <c r="M211" s="7"/>
    </row>
    <row r="212" spans="1:13" s="15" customFormat="1" ht="12.75">
      <c r="A212" s="44"/>
      <c r="B212" s="134"/>
      <c r="C212" s="14"/>
      <c r="D212" s="14"/>
      <c r="E212" s="14"/>
      <c r="F212" s="14"/>
      <c r="G212" s="14"/>
      <c r="H212" s="14"/>
      <c r="I212" s="14"/>
      <c r="J212" s="14"/>
      <c r="K212" s="273"/>
      <c r="L212" s="8"/>
      <c r="M212" s="7"/>
    </row>
    <row r="213" spans="1:13" s="15" customFormat="1" ht="12.75">
      <c r="A213" s="44"/>
      <c r="B213" s="134"/>
      <c r="C213" s="14"/>
      <c r="D213" s="14"/>
      <c r="E213" s="14"/>
      <c r="F213" s="14"/>
      <c r="G213" s="14"/>
      <c r="H213" s="14"/>
      <c r="I213" s="14"/>
      <c r="J213" s="14"/>
      <c r="K213" s="273"/>
      <c r="L213" s="8"/>
      <c r="M213" s="7"/>
    </row>
    <row r="214" spans="1:13" s="15" customFormat="1" ht="12.75">
      <c r="A214" s="44"/>
      <c r="B214" s="134"/>
      <c r="C214" s="14"/>
      <c r="D214" s="14"/>
      <c r="E214" s="14"/>
      <c r="F214" s="14"/>
      <c r="G214" s="14"/>
      <c r="H214" s="14"/>
      <c r="I214" s="14"/>
      <c r="J214" s="14"/>
      <c r="K214" s="273"/>
      <c r="L214" s="8"/>
      <c r="M214" s="7"/>
    </row>
    <row r="215" spans="1:13" s="15" customFormat="1" ht="12.75">
      <c r="A215" s="44"/>
      <c r="B215" s="134"/>
      <c r="C215" s="14"/>
      <c r="D215" s="14"/>
      <c r="E215" s="14"/>
      <c r="F215" s="14"/>
      <c r="G215" s="14"/>
      <c r="H215" s="14"/>
      <c r="I215" s="14"/>
      <c r="J215" s="14"/>
      <c r="K215" s="273"/>
      <c r="L215" s="8"/>
      <c r="M215" s="7"/>
    </row>
    <row r="216" spans="1:13" s="15" customFormat="1" ht="12.75">
      <c r="A216" s="44"/>
      <c r="B216" s="134"/>
      <c r="C216" s="14"/>
      <c r="D216" s="14"/>
      <c r="E216" s="14"/>
      <c r="F216" s="14"/>
      <c r="G216" s="14"/>
      <c r="H216" s="14"/>
      <c r="I216" s="14"/>
      <c r="J216" s="14"/>
      <c r="K216" s="273"/>
      <c r="L216" s="8"/>
      <c r="M216" s="7"/>
    </row>
    <row r="217" spans="1:13" s="15" customFormat="1" ht="12.75">
      <c r="A217" s="44"/>
      <c r="B217" s="134"/>
      <c r="C217" s="14"/>
      <c r="D217" s="14"/>
      <c r="E217" s="14"/>
      <c r="F217" s="14"/>
      <c r="G217" s="14"/>
      <c r="H217" s="14"/>
      <c r="I217" s="14"/>
      <c r="J217" s="14"/>
      <c r="K217" s="273"/>
      <c r="L217" s="8"/>
      <c r="M217" s="7"/>
    </row>
    <row r="218" spans="1:13" s="15" customFormat="1" ht="12.75">
      <c r="A218" s="44"/>
      <c r="B218" s="134"/>
      <c r="C218" s="14"/>
      <c r="D218" s="14"/>
      <c r="E218" s="14"/>
      <c r="F218" s="14"/>
      <c r="G218" s="14"/>
      <c r="H218" s="14"/>
      <c r="I218" s="14"/>
      <c r="J218" s="14"/>
      <c r="K218" s="273"/>
      <c r="L218" s="8"/>
      <c r="M218" s="7"/>
    </row>
    <row r="219" spans="1:13" s="15" customFormat="1" ht="12.75">
      <c r="A219" s="44"/>
      <c r="B219" s="134"/>
      <c r="C219" s="14"/>
      <c r="D219" s="14"/>
      <c r="E219" s="14"/>
      <c r="F219" s="14"/>
      <c r="G219" s="14"/>
      <c r="H219" s="14"/>
      <c r="I219" s="14"/>
      <c r="J219" s="14"/>
      <c r="K219" s="273"/>
      <c r="L219" s="8"/>
      <c r="M219" s="7"/>
    </row>
    <row r="220" spans="1:13" s="15" customFormat="1" ht="12.75">
      <c r="A220" s="44"/>
      <c r="B220" s="134"/>
      <c r="C220" s="14"/>
      <c r="D220" s="14"/>
      <c r="E220" s="14"/>
      <c r="F220" s="14"/>
      <c r="G220" s="14"/>
      <c r="H220" s="14"/>
      <c r="I220" s="14"/>
      <c r="J220" s="14"/>
      <c r="K220" s="273"/>
      <c r="L220" s="8"/>
      <c r="M220" s="7"/>
    </row>
    <row r="221" spans="1:13" s="15" customFormat="1" ht="12.75">
      <c r="A221" s="44"/>
      <c r="B221" s="134"/>
      <c r="C221" s="14"/>
      <c r="D221" s="14"/>
      <c r="E221" s="14"/>
      <c r="F221" s="14"/>
      <c r="G221" s="14"/>
      <c r="H221" s="14"/>
      <c r="I221" s="14"/>
      <c r="J221" s="14"/>
      <c r="K221" s="273"/>
      <c r="L221" s="8"/>
      <c r="M221" s="7"/>
    </row>
    <row r="222" spans="1:13" s="15" customFormat="1" ht="12.75">
      <c r="A222" s="44"/>
      <c r="B222" s="134"/>
      <c r="C222" s="14"/>
      <c r="D222" s="14"/>
      <c r="E222" s="14"/>
      <c r="F222" s="14"/>
      <c r="G222" s="14"/>
      <c r="H222" s="14"/>
      <c r="I222" s="14"/>
      <c r="J222" s="14"/>
      <c r="K222" s="273"/>
      <c r="L222" s="8"/>
      <c r="M222" s="7"/>
    </row>
    <row r="223" spans="1:13" s="15" customFormat="1" ht="12.75">
      <c r="A223" s="44"/>
      <c r="B223" s="134"/>
      <c r="C223" s="14"/>
      <c r="D223" s="14"/>
      <c r="E223" s="14"/>
      <c r="F223" s="14"/>
      <c r="G223" s="14"/>
      <c r="H223" s="14"/>
      <c r="I223" s="14"/>
      <c r="J223" s="14"/>
      <c r="K223" s="273"/>
      <c r="L223" s="8"/>
      <c r="M223" s="7"/>
    </row>
    <row r="224" spans="1:13" s="15" customFormat="1" ht="12.75">
      <c r="A224" s="44"/>
      <c r="B224" s="134"/>
      <c r="C224" s="14"/>
      <c r="D224" s="14"/>
      <c r="E224" s="14"/>
      <c r="F224" s="14"/>
      <c r="G224" s="14"/>
      <c r="H224" s="14"/>
      <c r="I224" s="14"/>
      <c r="J224" s="14"/>
      <c r="K224" s="273"/>
      <c r="L224" s="8"/>
      <c r="M224" s="7"/>
    </row>
    <row r="225" spans="1:13" s="15" customFormat="1" ht="12.75">
      <c r="A225" s="44"/>
      <c r="B225" s="134"/>
      <c r="C225" s="14"/>
      <c r="D225" s="14"/>
      <c r="E225" s="14"/>
      <c r="F225" s="14"/>
      <c r="G225" s="14"/>
      <c r="H225" s="14"/>
      <c r="I225" s="14"/>
      <c r="J225" s="14"/>
      <c r="K225" s="273"/>
      <c r="L225" s="8"/>
      <c r="M225" s="7"/>
    </row>
    <row r="226" spans="1:13" s="15" customFormat="1" ht="12.75">
      <c r="A226" s="44"/>
      <c r="B226" s="134"/>
      <c r="C226" s="14"/>
      <c r="D226" s="14"/>
      <c r="E226" s="14"/>
      <c r="F226" s="14"/>
      <c r="G226" s="14"/>
      <c r="H226" s="14"/>
      <c r="I226" s="14"/>
      <c r="J226" s="14"/>
      <c r="K226" s="273"/>
      <c r="L226" s="8"/>
      <c r="M226" s="7"/>
    </row>
    <row r="227" spans="1:13" s="15" customFormat="1" ht="12.75">
      <c r="A227" s="44"/>
      <c r="B227" s="134"/>
      <c r="C227" s="14"/>
      <c r="D227" s="14"/>
      <c r="E227" s="14"/>
      <c r="F227" s="14"/>
      <c r="G227" s="14"/>
      <c r="H227" s="14"/>
      <c r="I227" s="14"/>
      <c r="J227" s="14"/>
      <c r="K227" s="273"/>
      <c r="L227" s="8"/>
      <c r="M227" s="7"/>
    </row>
    <row r="228" spans="1:13" s="15" customFormat="1" ht="12.75">
      <c r="A228" s="44"/>
      <c r="B228" s="134"/>
      <c r="C228" s="14"/>
      <c r="D228" s="14"/>
      <c r="E228" s="14"/>
      <c r="F228" s="14"/>
      <c r="G228" s="14"/>
      <c r="H228" s="14"/>
      <c r="I228" s="14"/>
      <c r="J228" s="14"/>
      <c r="K228" s="273"/>
      <c r="L228" s="8"/>
      <c r="M228" s="7"/>
    </row>
    <row r="229" spans="1:13" s="15" customFormat="1" ht="12.75">
      <c r="A229" s="44"/>
      <c r="B229" s="134"/>
      <c r="C229" s="14"/>
      <c r="D229" s="14"/>
      <c r="E229" s="14"/>
      <c r="F229" s="14"/>
      <c r="G229" s="14"/>
      <c r="H229" s="14"/>
      <c r="I229" s="14"/>
      <c r="J229" s="14"/>
      <c r="K229" s="273"/>
      <c r="L229" s="8"/>
      <c r="M229" s="7"/>
    </row>
    <row r="230" spans="1:13" s="15" customFormat="1" ht="12.75">
      <c r="A230" s="44"/>
      <c r="B230" s="134"/>
      <c r="C230" s="14"/>
      <c r="D230" s="14"/>
      <c r="E230" s="14"/>
      <c r="F230" s="14"/>
      <c r="G230" s="14"/>
      <c r="H230" s="14"/>
      <c r="I230" s="14"/>
      <c r="J230" s="14"/>
      <c r="K230" s="273"/>
      <c r="L230" s="8"/>
      <c r="M230" s="7"/>
    </row>
    <row r="231" spans="1:13" s="15" customFormat="1" ht="12.75">
      <c r="A231" s="44"/>
      <c r="B231" s="134"/>
      <c r="C231" s="14"/>
      <c r="D231" s="14"/>
      <c r="E231" s="14"/>
      <c r="F231" s="14"/>
      <c r="G231" s="14"/>
      <c r="H231" s="14"/>
      <c r="I231" s="14"/>
      <c r="J231" s="14"/>
      <c r="K231" s="273"/>
      <c r="L231" s="8"/>
      <c r="M231" s="7"/>
    </row>
    <row r="232" spans="1:13" s="15" customFormat="1" ht="12.75">
      <c r="A232" s="44"/>
      <c r="B232" s="134"/>
      <c r="C232" s="14"/>
      <c r="D232" s="14"/>
      <c r="E232" s="14"/>
      <c r="F232" s="14"/>
      <c r="G232" s="14"/>
      <c r="H232" s="14"/>
      <c r="I232" s="14"/>
      <c r="J232" s="14"/>
      <c r="K232" s="273"/>
      <c r="L232" s="8"/>
      <c r="M232" s="7"/>
    </row>
    <row r="233" spans="1:13" s="15" customFormat="1" ht="12.75">
      <c r="A233" s="44"/>
      <c r="B233" s="134"/>
      <c r="C233" s="14"/>
      <c r="D233" s="14"/>
      <c r="E233" s="14"/>
      <c r="F233" s="14"/>
      <c r="G233" s="14"/>
      <c r="H233" s="14"/>
      <c r="I233" s="14"/>
      <c r="J233" s="14"/>
      <c r="K233" s="273"/>
      <c r="L233" s="8"/>
      <c r="M233" s="7"/>
    </row>
    <row r="234" spans="1:13" s="15" customFormat="1" ht="12.75">
      <c r="A234" s="44"/>
      <c r="B234" s="134"/>
      <c r="C234" s="14"/>
      <c r="D234" s="14"/>
      <c r="E234" s="14"/>
      <c r="F234" s="14"/>
      <c r="G234" s="14"/>
      <c r="H234" s="14"/>
      <c r="I234" s="14"/>
      <c r="J234" s="14"/>
      <c r="K234" s="273"/>
      <c r="L234" s="8"/>
      <c r="M234" s="7"/>
    </row>
    <row r="235" spans="1:13" s="15" customFormat="1" ht="12.75">
      <c r="A235" s="44"/>
      <c r="B235" s="134"/>
      <c r="C235" s="14"/>
      <c r="D235" s="14"/>
      <c r="E235" s="14"/>
      <c r="F235" s="14"/>
      <c r="G235" s="14"/>
      <c r="H235" s="14"/>
      <c r="I235" s="14"/>
      <c r="J235" s="14"/>
      <c r="K235" s="273"/>
      <c r="L235" s="8"/>
      <c r="M235" s="7"/>
    </row>
    <row r="236" spans="1:13" s="15" customFormat="1" ht="12.75">
      <c r="A236" s="44"/>
      <c r="B236" s="134"/>
      <c r="C236" s="14"/>
      <c r="D236" s="14"/>
      <c r="E236" s="14"/>
      <c r="F236" s="14"/>
      <c r="G236" s="14"/>
      <c r="H236" s="14"/>
      <c r="I236" s="14"/>
      <c r="J236" s="14"/>
      <c r="K236" s="273"/>
      <c r="L236" s="8"/>
      <c r="M236" s="7"/>
    </row>
    <row r="237" spans="1:13" s="15" customFormat="1" ht="12.75">
      <c r="A237" s="44"/>
      <c r="B237" s="134"/>
      <c r="C237" s="14"/>
      <c r="D237" s="14"/>
      <c r="E237" s="14"/>
      <c r="F237" s="14"/>
      <c r="G237" s="14"/>
      <c r="H237" s="14"/>
      <c r="I237" s="14"/>
      <c r="J237" s="14"/>
      <c r="K237" s="273"/>
      <c r="L237" s="8"/>
      <c r="M237" s="7"/>
    </row>
    <row r="238" spans="1:13" s="15" customFormat="1" ht="12.75">
      <c r="A238" s="44"/>
      <c r="B238" s="134"/>
      <c r="C238" s="14"/>
      <c r="D238" s="14"/>
      <c r="E238" s="14"/>
      <c r="F238" s="14"/>
      <c r="G238" s="14"/>
      <c r="H238" s="14"/>
      <c r="I238" s="14"/>
      <c r="J238" s="14"/>
      <c r="K238" s="273"/>
      <c r="L238" s="8"/>
      <c r="M238" s="7"/>
    </row>
    <row r="239" spans="1:13" s="15" customFormat="1" ht="12.75">
      <c r="A239" s="44"/>
      <c r="B239" s="134"/>
      <c r="C239" s="14"/>
      <c r="D239" s="14"/>
      <c r="E239" s="14"/>
      <c r="F239" s="14"/>
      <c r="G239" s="14"/>
      <c r="H239" s="14"/>
      <c r="I239" s="14"/>
      <c r="J239" s="14"/>
      <c r="K239" s="273"/>
      <c r="L239" s="8"/>
      <c r="M239" s="7"/>
    </row>
    <row r="240" spans="1:13" s="15" customFormat="1" ht="12.75">
      <c r="A240" s="44"/>
      <c r="B240" s="134"/>
      <c r="C240" s="14"/>
      <c r="D240" s="14"/>
      <c r="E240" s="14"/>
      <c r="F240" s="14"/>
      <c r="G240" s="14"/>
      <c r="H240" s="14"/>
      <c r="I240" s="14"/>
      <c r="J240" s="14"/>
      <c r="K240" s="273"/>
      <c r="L240" s="8"/>
      <c r="M240" s="7"/>
    </row>
    <row r="241" spans="1:13" s="15" customFormat="1" ht="12.75">
      <c r="A241" s="44"/>
      <c r="B241" s="134"/>
      <c r="C241" s="14"/>
      <c r="D241" s="14"/>
      <c r="E241" s="14"/>
      <c r="F241" s="14"/>
      <c r="G241" s="14"/>
      <c r="H241" s="14"/>
      <c r="I241" s="14"/>
      <c r="J241" s="14"/>
      <c r="K241" s="273"/>
      <c r="L241" s="8"/>
      <c r="M241" s="7"/>
    </row>
    <row r="242" spans="1:13" s="15" customFormat="1" ht="12.75">
      <c r="A242" s="44"/>
      <c r="B242" s="134"/>
      <c r="C242" s="14"/>
      <c r="D242" s="14"/>
      <c r="E242" s="14"/>
      <c r="F242" s="14"/>
      <c r="G242" s="14"/>
      <c r="H242" s="14"/>
      <c r="I242" s="14"/>
      <c r="J242" s="14"/>
      <c r="K242" s="273"/>
      <c r="L242" s="8"/>
      <c r="M242" s="7"/>
    </row>
    <row r="243" spans="1:13" s="15" customFormat="1" ht="12.75">
      <c r="A243" s="44"/>
      <c r="B243" s="134"/>
      <c r="C243" s="14"/>
      <c r="D243" s="14"/>
      <c r="E243" s="14"/>
      <c r="F243" s="14"/>
      <c r="G243" s="14"/>
      <c r="H243" s="14"/>
      <c r="I243" s="14"/>
      <c r="J243" s="14"/>
      <c r="K243" s="273"/>
      <c r="L243" s="8"/>
      <c r="M243" s="7"/>
    </row>
    <row r="244" spans="1:13" s="15" customFormat="1" ht="12.75">
      <c r="A244" s="44"/>
      <c r="B244" s="134"/>
      <c r="C244" s="14"/>
      <c r="D244" s="14"/>
      <c r="E244" s="14"/>
      <c r="F244" s="14"/>
      <c r="G244" s="14"/>
      <c r="H244" s="14"/>
      <c r="I244" s="14"/>
      <c r="J244" s="14"/>
      <c r="K244" s="273"/>
      <c r="L244" s="8"/>
      <c r="M244" s="7"/>
    </row>
    <row r="245" spans="1:13" s="15" customFormat="1" ht="12.75">
      <c r="A245" s="44"/>
      <c r="B245" s="134"/>
      <c r="C245" s="14"/>
      <c r="D245" s="14"/>
      <c r="E245" s="14"/>
      <c r="F245" s="14"/>
      <c r="G245" s="14"/>
      <c r="H245" s="14"/>
      <c r="I245" s="14"/>
      <c r="J245" s="14"/>
      <c r="K245" s="273"/>
      <c r="L245" s="8"/>
      <c r="M245" s="7"/>
    </row>
    <row r="246" spans="1:13" s="15" customFormat="1" ht="12.75">
      <c r="A246" s="44"/>
      <c r="B246" s="134"/>
      <c r="C246" s="14"/>
      <c r="D246" s="14"/>
      <c r="E246" s="14"/>
      <c r="F246" s="14"/>
      <c r="G246" s="14"/>
      <c r="H246" s="14"/>
      <c r="I246" s="14"/>
      <c r="J246" s="14"/>
      <c r="K246" s="273"/>
      <c r="L246" s="8"/>
      <c r="M246" s="7"/>
    </row>
    <row r="247" spans="1:13" s="15" customFormat="1" ht="12.75">
      <c r="A247" s="44"/>
      <c r="B247" s="134"/>
      <c r="C247" s="14"/>
      <c r="D247" s="14"/>
      <c r="E247" s="14"/>
      <c r="F247" s="14"/>
      <c r="G247" s="14"/>
      <c r="H247" s="14"/>
      <c r="I247" s="14"/>
      <c r="J247" s="14"/>
      <c r="K247" s="273"/>
      <c r="L247" s="8"/>
      <c r="M247" s="7"/>
    </row>
    <row r="248" spans="1:13" s="15" customFormat="1" ht="12.75">
      <c r="A248" s="44"/>
      <c r="B248" s="134"/>
      <c r="C248" s="14"/>
      <c r="D248" s="14"/>
      <c r="E248" s="14"/>
      <c r="F248" s="14"/>
      <c r="G248" s="14"/>
      <c r="H248" s="14"/>
      <c r="I248" s="14"/>
      <c r="J248" s="14"/>
      <c r="K248" s="273"/>
      <c r="L248" s="8"/>
      <c r="M248" s="7"/>
    </row>
    <row r="249" spans="1:13" s="15" customFormat="1" ht="12.75">
      <c r="A249" s="44"/>
      <c r="B249" s="134"/>
      <c r="C249" s="14"/>
      <c r="D249" s="14"/>
      <c r="E249" s="14"/>
      <c r="F249" s="14"/>
      <c r="G249" s="14"/>
      <c r="H249" s="14"/>
      <c r="I249" s="14"/>
      <c r="J249" s="14"/>
      <c r="K249" s="273"/>
      <c r="L249" s="8"/>
      <c r="M249" s="7"/>
    </row>
    <row r="250" spans="1:13" s="15" customFormat="1" ht="12.75">
      <c r="A250" s="44"/>
      <c r="B250" s="134"/>
      <c r="C250" s="14"/>
      <c r="D250" s="14"/>
      <c r="E250" s="14"/>
      <c r="F250" s="14"/>
      <c r="G250" s="14"/>
      <c r="H250" s="14"/>
      <c r="I250" s="14"/>
      <c r="J250" s="14"/>
      <c r="K250" s="273"/>
      <c r="L250" s="8"/>
      <c r="M250" s="7"/>
    </row>
    <row r="251" spans="1:13" s="15" customFormat="1" ht="12.75">
      <c r="A251" s="44"/>
      <c r="B251" s="134"/>
      <c r="C251" s="14"/>
      <c r="D251" s="14"/>
      <c r="E251" s="14"/>
      <c r="F251" s="14"/>
      <c r="G251" s="14"/>
      <c r="H251" s="14"/>
      <c r="I251" s="14"/>
      <c r="J251" s="14"/>
      <c r="K251" s="273"/>
      <c r="L251" s="8"/>
      <c r="M251" s="7"/>
    </row>
    <row r="252" spans="1:13" s="15" customFormat="1" ht="12.75">
      <c r="A252" s="44"/>
      <c r="B252" s="134"/>
      <c r="C252" s="14"/>
      <c r="D252" s="14"/>
      <c r="E252" s="14"/>
      <c r="F252" s="14"/>
      <c r="G252" s="14"/>
      <c r="H252" s="14"/>
      <c r="I252" s="14"/>
      <c r="J252" s="14"/>
      <c r="K252" s="273"/>
      <c r="L252" s="8"/>
      <c r="M252" s="7"/>
    </row>
    <row r="253" spans="1:13" s="15" customFormat="1" ht="12.75">
      <c r="A253" s="44"/>
      <c r="B253" s="134"/>
      <c r="C253" s="14"/>
      <c r="D253" s="14"/>
      <c r="E253" s="14"/>
      <c r="F253" s="14"/>
      <c r="G253" s="14"/>
      <c r="H253" s="14"/>
      <c r="I253" s="14"/>
      <c r="J253" s="14"/>
      <c r="K253" s="273"/>
      <c r="L253" s="8"/>
      <c r="M253" s="7"/>
    </row>
    <row r="254" spans="1:13" s="15" customFormat="1" ht="12.75">
      <c r="A254" s="44"/>
      <c r="B254" s="134"/>
      <c r="C254" s="14"/>
      <c r="D254" s="14"/>
      <c r="E254" s="14"/>
      <c r="F254" s="14"/>
      <c r="G254" s="14"/>
      <c r="H254" s="14"/>
      <c r="I254" s="14"/>
      <c r="J254" s="14"/>
      <c r="K254" s="273"/>
      <c r="L254" s="8"/>
      <c r="M254" s="7"/>
    </row>
    <row r="255" spans="1:13" s="15" customFormat="1" ht="12.75">
      <c r="A255" s="44"/>
      <c r="B255" s="134"/>
      <c r="C255" s="14"/>
      <c r="D255" s="14"/>
      <c r="E255" s="14"/>
      <c r="F255" s="14"/>
      <c r="G255" s="14"/>
      <c r="H255" s="14"/>
      <c r="I255" s="14"/>
      <c r="J255" s="14"/>
      <c r="K255" s="273"/>
      <c r="L255" s="8"/>
      <c r="M255" s="7"/>
    </row>
    <row r="256" spans="1:13" s="15" customFormat="1" ht="12.75">
      <c r="A256" s="44"/>
      <c r="B256" s="134"/>
      <c r="C256" s="14"/>
      <c r="D256" s="14"/>
      <c r="E256" s="14"/>
      <c r="F256" s="14"/>
      <c r="G256" s="14"/>
      <c r="H256" s="14"/>
      <c r="I256" s="14"/>
      <c r="J256" s="14"/>
      <c r="K256" s="273"/>
      <c r="L256" s="8"/>
      <c r="M256" s="7"/>
    </row>
    <row r="257" spans="1:13" s="15" customFormat="1" ht="12.75">
      <c r="A257" s="44"/>
      <c r="B257" s="134"/>
      <c r="C257" s="14"/>
      <c r="D257" s="14"/>
      <c r="E257" s="14"/>
      <c r="F257" s="14"/>
      <c r="G257" s="14"/>
      <c r="H257" s="14"/>
      <c r="I257" s="14"/>
      <c r="J257" s="14"/>
      <c r="K257" s="273"/>
      <c r="L257" s="8"/>
      <c r="M257" s="7"/>
    </row>
    <row r="258" spans="1:13" s="15" customFormat="1" ht="12.75">
      <c r="A258" s="44"/>
      <c r="B258" s="134"/>
      <c r="C258" s="14"/>
      <c r="D258" s="14"/>
      <c r="E258" s="14"/>
      <c r="F258" s="14"/>
      <c r="G258" s="14"/>
      <c r="H258" s="14"/>
      <c r="I258" s="14"/>
      <c r="J258" s="14"/>
      <c r="K258" s="273"/>
      <c r="L258" s="8"/>
      <c r="M258" s="7"/>
    </row>
    <row r="259" spans="1:13" s="15" customFormat="1" ht="12.75">
      <c r="A259" s="44"/>
      <c r="B259" s="134"/>
      <c r="C259" s="14"/>
      <c r="D259" s="14"/>
      <c r="E259" s="14"/>
      <c r="F259" s="14"/>
      <c r="G259" s="14"/>
      <c r="H259" s="14"/>
      <c r="I259" s="14"/>
      <c r="J259" s="14"/>
      <c r="K259" s="273"/>
      <c r="L259" s="8"/>
      <c r="M259" s="7"/>
    </row>
    <row r="260" spans="1:13" s="15" customFormat="1" ht="12.75">
      <c r="A260" s="44"/>
      <c r="B260" s="134"/>
      <c r="C260" s="14"/>
      <c r="D260" s="14"/>
      <c r="E260" s="14"/>
      <c r="F260" s="14"/>
      <c r="G260" s="14"/>
      <c r="H260" s="14"/>
      <c r="I260" s="14"/>
      <c r="J260" s="14"/>
      <c r="K260" s="273"/>
      <c r="L260" s="8"/>
      <c r="M260" s="7"/>
    </row>
    <row r="261" spans="1:13" s="15" customFormat="1" ht="12.75">
      <c r="A261" s="44"/>
      <c r="B261" s="134"/>
      <c r="C261" s="14"/>
      <c r="D261" s="14"/>
      <c r="E261" s="14"/>
      <c r="F261" s="14"/>
      <c r="G261" s="14"/>
      <c r="H261" s="14"/>
      <c r="I261" s="14"/>
      <c r="J261" s="14"/>
      <c r="K261" s="273"/>
      <c r="L261" s="8"/>
      <c r="M261" s="7"/>
    </row>
    <row r="262" spans="1:13" s="15" customFormat="1" ht="12.75">
      <c r="A262" s="44"/>
      <c r="B262" s="134"/>
      <c r="C262" s="14"/>
      <c r="D262" s="14"/>
      <c r="E262" s="14"/>
      <c r="F262" s="14"/>
      <c r="G262" s="14"/>
      <c r="H262" s="14"/>
      <c r="I262" s="14"/>
      <c r="J262" s="14"/>
      <c r="K262" s="273"/>
      <c r="L262" s="8"/>
      <c r="M262" s="7"/>
    </row>
    <row r="263" spans="1:13" s="15" customFormat="1" ht="12.75">
      <c r="A263" s="44"/>
      <c r="B263" s="134"/>
      <c r="C263" s="14"/>
      <c r="D263" s="14"/>
      <c r="E263" s="14"/>
      <c r="F263" s="14"/>
      <c r="G263" s="14"/>
      <c r="H263" s="14"/>
      <c r="I263" s="14"/>
      <c r="J263" s="14"/>
      <c r="K263" s="273"/>
      <c r="L263" s="8"/>
      <c r="M263" s="7"/>
    </row>
    <row r="264" spans="1:13" s="15" customFormat="1" ht="12.75">
      <c r="A264" s="44"/>
      <c r="B264" s="134"/>
      <c r="C264" s="14"/>
      <c r="D264" s="14"/>
      <c r="E264" s="14"/>
      <c r="F264" s="14"/>
      <c r="G264" s="14"/>
      <c r="H264" s="14"/>
      <c r="I264" s="14"/>
      <c r="J264" s="14"/>
      <c r="K264" s="273"/>
      <c r="L264" s="8"/>
      <c r="M264" s="7"/>
    </row>
    <row r="265" spans="1:13" s="15" customFormat="1" ht="12.75">
      <c r="A265" s="44"/>
      <c r="B265" s="134"/>
      <c r="C265" s="14"/>
      <c r="D265" s="14"/>
      <c r="E265" s="14"/>
      <c r="F265" s="14"/>
      <c r="G265" s="14"/>
      <c r="H265" s="14"/>
      <c r="I265" s="14"/>
      <c r="J265" s="14"/>
      <c r="K265" s="273"/>
      <c r="L265" s="8"/>
      <c r="M265" s="7"/>
    </row>
    <row r="266" spans="1:13" s="15" customFormat="1" ht="12.75">
      <c r="A266" s="44"/>
      <c r="B266" s="134"/>
      <c r="C266" s="14"/>
      <c r="D266" s="14"/>
      <c r="E266" s="14"/>
      <c r="F266" s="14"/>
      <c r="G266" s="14"/>
      <c r="H266" s="14"/>
      <c r="I266" s="14"/>
      <c r="J266" s="14"/>
      <c r="K266" s="273"/>
      <c r="L266" s="8"/>
      <c r="M266" s="7"/>
    </row>
    <row r="267" spans="1:13" s="15" customFormat="1" ht="12.75">
      <c r="A267" s="44"/>
      <c r="B267" s="134"/>
      <c r="C267" s="14"/>
      <c r="D267" s="14"/>
      <c r="E267" s="14"/>
      <c r="F267" s="14"/>
      <c r="G267" s="14"/>
      <c r="H267" s="14"/>
      <c r="I267" s="14"/>
      <c r="J267" s="14"/>
      <c r="K267" s="273"/>
      <c r="L267" s="8"/>
      <c r="M267" s="7"/>
    </row>
    <row r="268" spans="1:13" s="15" customFormat="1" ht="12.75">
      <c r="A268" s="44"/>
      <c r="B268" s="134"/>
      <c r="C268" s="14"/>
      <c r="D268" s="14"/>
      <c r="E268" s="14"/>
      <c r="F268" s="14"/>
      <c r="G268" s="14"/>
      <c r="H268" s="14"/>
      <c r="I268" s="14"/>
      <c r="J268" s="14"/>
      <c r="K268" s="273"/>
      <c r="L268" s="8"/>
      <c r="M268" s="7"/>
    </row>
    <row r="269" spans="1:13" s="15" customFormat="1" ht="12.75">
      <c r="A269" s="44"/>
      <c r="B269" s="134"/>
      <c r="C269" s="14"/>
      <c r="D269" s="14"/>
      <c r="E269" s="14"/>
      <c r="F269" s="14"/>
      <c r="G269" s="14"/>
      <c r="H269" s="14"/>
      <c r="I269" s="14"/>
      <c r="J269" s="14"/>
      <c r="K269" s="273"/>
      <c r="L269" s="8"/>
      <c r="M269" s="7"/>
    </row>
    <row r="270" spans="1:13" s="15" customFormat="1" ht="12.75">
      <c r="A270" s="44"/>
      <c r="B270" s="134"/>
      <c r="C270" s="14"/>
      <c r="D270" s="14"/>
      <c r="E270" s="14"/>
      <c r="F270" s="14"/>
      <c r="G270" s="14"/>
      <c r="H270" s="14"/>
      <c r="I270" s="14"/>
      <c r="J270" s="14"/>
      <c r="K270" s="273"/>
      <c r="L270" s="8"/>
      <c r="M270" s="7"/>
    </row>
    <row r="271" spans="1:13" s="15" customFormat="1" ht="12.75">
      <c r="A271" s="44"/>
      <c r="B271" s="134"/>
      <c r="C271" s="14"/>
      <c r="D271" s="14"/>
      <c r="E271" s="14"/>
      <c r="F271" s="14"/>
      <c r="G271" s="14"/>
      <c r="H271" s="14"/>
      <c r="I271" s="14"/>
      <c r="J271" s="14"/>
      <c r="K271" s="273"/>
      <c r="L271" s="8"/>
      <c r="M271" s="7"/>
    </row>
    <row r="272" spans="1:13" s="15" customFormat="1" ht="12.75">
      <c r="A272" s="44"/>
      <c r="B272" s="134"/>
      <c r="C272" s="14"/>
      <c r="D272" s="14"/>
      <c r="E272" s="14"/>
      <c r="F272" s="14"/>
      <c r="G272" s="14"/>
      <c r="H272" s="14"/>
      <c r="I272" s="14"/>
      <c r="J272" s="14"/>
      <c r="K272" s="273"/>
      <c r="L272" s="8"/>
      <c r="M272" s="7"/>
    </row>
    <row r="273" spans="1:13" s="15" customFormat="1" ht="12.75">
      <c r="A273" s="44"/>
      <c r="B273" s="134"/>
      <c r="C273" s="14"/>
      <c r="D273" s="14"/>
      <c r="E273" s="14"/>
      <c r="F273" s="14"/>
      <c r="G273" s="14"/>
      <c r="H273" s="14"/>
      <c r="I273" s="14"/>
      <c r="J273" s="14"/>
      <c r="K273" s="273"/>
      <c r="L273" s="8"/>
      <c r="M273" s="7"/>
    </row>
    <row r="274" spans="1:13" s="15" customFormat="1" ht="12.75">
      <c r="A274" s="44"/>
      <c r="B274" s="134"/>
      <c r="C274" s="14"/>
      <c r="D274" s="14"/>
      <c r="E274" s="14"/>
      <c r="F274" s="14"/>
      <c r="G274" s="14"/>
      <c r="H274" s="14"/>
      <c r="I274" s="14"/>
      <c r="J274" s="14"/>
      <c r="K274" s="273"/>
      <c r="L274" s="8"/>
      <c r="M274" s="7"/>
    </row>
    <row r="275" spans="1:13" s="15" customFormat="1" ht="12.75">
      <c r="A275" s="44"/>
      <c r="B275" s="134"/>
      <c r="C275" s="14"/>
      <c r="D275" s="14"/>
      <c r="E275" s="14"/>
      <c r="F275" s="14"/>
      <c r="G275" s="14"/>
      <c r="H275" s="14"/>
      <c r="I275" s="14"/>
      <c r="J275" s="14"/>
      <c r="K275" s="273"/>
      <c r="L275" s="8"/>
      <c r="M275" s="7"/>
    </row>
    <row r="276" spans="1:13" s="15" customFormat="1" ht="12.75">
      <c r="A276" s="44"/>
      <c r="B276" s="134"/>
      <c r="C276" s="14"/>
      <c r="D276" s="14"/>
      <c r="E276" s="14"/>
      <c r="F276" s="14"/>
      <c r="G276" s="14"/>
      <c r="H276" s="14"/>
      <c r="I276" s="14"/>
      <c r="J276" s="14"/>
      <c r="K276" s="273"/>
      <c r="L276" s="8"/>
      <c r="M276" s="7"/>
    </row>
    <row r="277" spans="1:13" s="15" customFormat="1" ht="12.75">
      <c r="A277" s="44"/>
      <c r="B277" s="134"/>
      <c r="C277" s="14"/>
      <c r="D277" s="14"/>
      <c r="E277" s="14"/>
      <c r="F277" s="14"/>
      <c r="G277" s="14"/>
      <c r="H277" s="14"/>
      <c r="I277" s="14"/>
      <c r="J277" s="14"/>
      <c r="K277" s="273"/>
      <c r="L277" s="8"/>
      <c r="M277" s="7"/>
    </row>
    <row r="278" spans="1:13" s="15" customFormat="1" ht="12.75">
      <c r="A278" s="44"/>
      <c r="B278" s="134"/>
      <c r="C278" s="14"/>
      <c r="D278" s="14"/>
      <c r="E278" s="14"/>
      <c r="F278" s="14"/>
      <c r="G278" s="14"/>
      <c r="H278" s="14"/>
      <c r="I278" s="14"/>
      <c r="J278" s="14"/>
      <c r="K278" s="273"/>
      <c r="L278" s="8"/>
      <c r="M278" s="7"/>
    </row>
    <row r="279" spans="1:13" s="15" customFormat="1" ht="12.75">
      <c r="A279" s="44"/>
      <c r="B279" s="134"/>
      <c r="C279" s="14"/>
      <c r="D279" s="14"/>
      <c r="E279" s="14"/>
      <c r="F279" s="14"/>
      <c r="G279" s="14"/>
      <c r="H279" s="14"/>
      <c r="I279" s="14"/>
      <c r="J279" s="14"/>
      <c r="K279" s="273"/>
      <c r="L279" s="8"/>
      <c r="M279" s="7"/>
    </row>
    <row r="280" spans="1:13" s="15" customFormat="1" ht="12.75">
      <c r="A280" s="44"/>
      <c r="B280" s="134"/>
      <c r="C280" s="14"/>
      <c r="D280" s="14"/>
      <c r="E280" s="14"/>
      <c r="F280" s="14"/>
      <c r="G280" s="14"/>
      <c r="H280" s="14"/>
      <c r="I280" s="14"/>
      <c r="J280" s="14"/>
      <c r="K280" s="273"/>
      <c r="L280" s="8"/>
      <c r="M280" s="7"/>
    </row>
    <row r="281" spans="1:13" s="15" customFormat="1" ht="12.75">
      <c r="A281" s="44"/>
      <c r="B281" s="134"/>
      <c r="C281" s="14"/>
      <c r="D281" s="14"/>
      <c r="E281" s="14"/>
      <c r="F281" s="14"/>
      <c r="G281" s="14"/>
      <c r="H281" s="14"/>
      <c r="I281" s="14"/>
      <c r="J281" s="14"/>
      <c r="K281" s="273"/>
      <c r="L281" s="8"/>
      <c r="M281" s="7"/>
    </row>
    <row r="282" spans="1:13" s="15" customFormat="1" ht="12.75">
      <c r="A282" s="44"/>
      <c r="B282" s="134"/>
      <c r="C282" s="14"/>
      <c r="D282" s="14"/>
      <c r="E282" s="14"/>
      <c r="F282" s="14"/>
      <c r="G282" s="14"/>
      <c r="H282" s="14"/>
      <c r="I282" s="14"/>
      <c r="J282" s="14"/>
      <c r="K282" s="273"/>
      <c r="L282" s="8"/>
      <c r="M282" s="7"/>
    </row>
    <row r="283" spans="1:13" s="15" customFormat="1" ht="12.75">
      <c r="A283" s="44"/>
      <c r="B283" s="134"/>
      <c r="C283" s="14"/>
      <c r="D283" s="14"/>
      <c r="E283" s="14"/>
      <c r="F283" s="14"/>
      <c r="G283" s="14"/>
      <c r="H283" s="14"/>
      <c r="I283" s="14"/>
      <c r="J283" s="14"/>
      <c r="K283" s="273"/>
      <c r="L283" s="8"/>
      <c r="M283" s="7"/>
    </row>
    <row r="284" spans="1:13" s="15" customFormat="1" ht="12.75">
      <c r="A284" s="44"/>
      <c r="B284" s="134"/>
      <c r="C284" s="14"/>
      <c r="D284" s="14"/>
      <c r="E284" s="14"/>
      <c r="F284" s="14"/>
      <c r="G284" s="14"/>
      <c r="H284" s="14"/>
      <c r="I284" s="14"/>
      <c r="J284" s="14"/>
      <c r="K284" s="273"/>
      <c r="L284" s="8"/>
      <c r="M284" s="7"/>
    </row>
    <row r="285" spans="1:13" s="15" customFormat="1" ht="12.75">
      <c r="A285" s="44"/>
      <c r="B285" s="134"/>
      <c r="C285" s="14"/>
      <c r="D285" s="14"/>
      <c r="E285" s="14"/>
      <c r="F285" s="14"/>
      <c r="G285" s="14"/>
      <c r="H285" s="14"/>
      <c r="I285" s="14"/>
      <c r="J285" s="14"/>
      <c r="K285" s="273"/>
      <c r="L285" s="8"/>
      <c r="M285" s="7"/>
    </row>
    <row r="286" spans="1:13" s="15" customFormat="1" ht="12.75">
      <c r="A286" s="44"/>
      <c r="B286" s="134"/>
      <c r="C286" s="14"/>
      <c r="D286" s="14"/>
      <c r="E286" s="14"/>
      <c r="F286" s="14"/>
      <c r="G286" s="14"/>
      <c r="H286" s="14"/>
      <c r="I286" s="14"/>
      <c r="J286" s="14"/>
      <c r="K286" s="273"/>
      <c r="L286" s="8"/>
      <c r="M286" s="7"/>
    </row>
    <row r="287" spans="1:13" s="15" customFormat="1" ht="12.75">
      <c r="A287" s="44"/>
      <c r="B287" s="134"/>
      <c r="C287" s="14"/>
      <c r="D287" s="14"/>
      <c r="E287" s="14"/>
      <c r="F287" s="14"/>
      <c r="G287" s="14"/>
      <c r="H287" s="14"/>
      <c r="I287" s="14"/>
      <c r="J287" s="14"/>
      <c r="K287" s="273"/>
      <c r="L287" s="8"/>
      <c r="M287" s="7"/>
    </row>
    <row r="288" spans="1:13" s="15" customFormat="1" ht="12.75">
      <c r="A288" s="44"/>
      <c r="B288" s="134"/>
      <c r="C288" s="14"/>
      <c r="D288" s="14"/>
      <c r="E288" s="14"/>
      <c r="F288" s="14"/>
      <c r="G288" s="14"/>
      <c r="H288" s="14"/>
      <c r="I288" s="14"/>
      <c r="J288" s="14"/>
      <c r="K288" s="273"/>
      <c r="L288" s="8"/>
      <c r="M288" s="7"/>
    </row>
    <row r="289" spans="1:13" s="15" customFormat="1" ht="12.75">
      <c r="A289" s="44"/>
      <c r="B289" s="134"/>
      <c r="C289" s="14"/>
      <c r="D289" s="14"/>
      <c r="E289" s="14"/>
      <c r="F289" s="14"/>
      <c r="G289" s="14"/>
      <c r="H289" s="14"/>
      <c r="I289" s="14"/>
      <c r="J289" s="14"/>
      <c r="K289" s="273"/>
      <c r="L289" s="8"/>
      <c r="M289" s="7"/>
    </row>
    <row r="290" spans="1:13" s="15" customFormat="1" ht="12.75">
      <c r="A290" s="44"/>
      <c r="B290" s="134"/>
      <c r="C290" s="14"/>
      <c r="D290" s="14"/>
      <c r="E290" s="14"/>
      <c r="F290" s="14"/>
      <c r="G290" s="14"/>
      <c r="H290" s="14"/>
      <c r="I290" s="14"/>
      <c r="J290" s="14"/>
      <c r="K290" s="273"/>
      <c r="L290" s="8"/>
      <c r="M290" s="7"/>
    </row>
    <row r="291" spans="1:13" s="15" customFormat="1" ht="12.75">
      <c r="A291" s="44"/>
      <c r="B291" s="134"/>
      <c r="C291" s="14"/>
      <c r="D291" s="14"/>
      <c r="E291" s="14"/>
      <c r="F291" s="14"/>
      <c r="G291" s="14"/>
      <c r="H291" s="14"/>
      <c r="I291" s="14"/>
      <c r="J291" s="14"/>
      <c r="K291" s="273"/>
      <c r="L291" s="8"/>
      <c r="M291" s="7"/>
    </row>
    <row r="292" spans="1:13" s="15" customFormat="1" ht="12.75">
      <c r="A292" s="44"/>
      <c r="B292" s="134"/>
      <c r="C292" s="14"/>
      <c r="D292" s="14"/>
      <c r="E292" s="14"/>
      <c r="F292" s="14"/>
      <c r="G292" s="14"/>
      <c r="H292" s="14"/>
      <c r="I292" s="14"/>
      <c r="J292" s="14"/>
      <c r="K292" s="273"/>
      <c r="L292" s="8"/>
      <c r="M292" s="7"/>
    </row>
    <row r="293" spans="1:13" s="15" customFormat="1" ht="12.75">
      <c r="A293" s="44"/>
      <c r="B293" s="134"/>
      <c r="C293" s="14"/>
      <c r="D293" s="14"/>
      <c r="E293" s="14"/>
      <c r="F293" s="14"/>
      <c r="G293" s="14"/>
      <c r="H293" s="14"/>
      <c r="I293" s="14"/>
      <c r="J293" s="14"/>
      <c r="K293" s="273"/>
      <c r="L293" s="8"/>
      <c r="M293" s="7"/>
    </row>
    <row r="294" spans="1:13" s="15" customFormat="1" ht="12.75">
      <c r="A294" s="44"/>
      <c r="B294" s="134"/>
      <c r="C294" s="14"/>
      <c r="D294" s="14"/>
      <c r="E294" s="14"/>
      <c r="F294" s="14"/>
      <c r="G294" s="14"/>
      <c r="H294" s="14"/>
      <c r="I294" s="14"/>
      <c r="J294" s="14"/>
      <c r="K294" s="273"/>
      <c r="L294" s="8"/>
      <c r="M294" s="7"/>
    </row>
    <row r="295" spans="1:13" s="15" customFormat="1" ht="12.75">
      <c r="A295" s="44"/>
      <c r="B295" s="134"/>
      <c r="C295" s="14"/>
      <c r="D295" s="14"/>
      <c r="E295" s="14"/>
      <c r="F295" s="14"/>
      <c r="G295" s="14"/>
      <c r="H295" s="14"/>
      <c r="I295" s="14"/>
      <c r="J295" s="14"/>
      <c r="K295" s="273"/>
      <c r="L295" s="8"/>
      <c r="M295" s="7"/>
    </row>
    <row r="296" spans="1:13" s="15" customFormat="1" ht="12.75">
      <c r="A296" s="44"/>
      <c r="B296" s="134"/>
      <c r="C296" s="14"/>
      <c r="D296" s="14"/>
      <c r="E296" s="14"/>
      <c r="F296" s="14"/>
      <c r="G296" s="14"/>
      <c r="H296" s="14"/>
      <c r="I296" s="14"/>
      <c r="J296" s="14"/>
      <c r="K296" s="273"/>
      <c r="L296" s="8"/>
      <c r="M296" s="7"/>
    </row>
    <row r="297" spans="1:13" s="15" customFormat="1" ht="12.75">
      <c r="A297" s="44"/>
      <c r="B297" s="134"/>
      <c r="C297" s="14"/>
      <c r="D297" s="14"/>
      <c r="E297" s="14"/>
      <c r="F297" s="14"/>
      <c r="G297" s="14"/>
      <c r="H297" s="14"/>
      <c r="I297" s="14"/>
      <c r="J297" s="14"/>
      <c r="K297" s="273"/>
      <c r="L297" s="8"/>
      <c r="M297" s="7"/>
    </row>
    <row r="298" spans="1:13" s="15" customFormat="1" ht="12.75">
      <c r="A298" s="44"/>
      <c r="B298" s="134"/>
      <c r="C298" s="14"/>
      <c r="D298" s="14"/>
      <c r="E298" s="14"/>
      <c r="F298" s="14"/>
      <c r="G298" s="14"/>
      <c r="H298" s="14"/>
      <c r="I298" s="14"/>
      <c r="J298" s="14"/>
      <c r="K298" s="273"/>
      <c r="L298" s="8"/>
      <c r="M298" s="7"/>
    </row>
    <row r="299" spans="1:13" s="15" customFormat="1" ht="12.75">
      <c r="A299" s="44"/>
      <c r="B299" s="134"/>
      <c r="C299" s="14"/>
      <c r="D299" s="14"/>
      <c r="E299" s="14"/>
      <c r="F299" s="14"/>
      <c r="G299" s="14"/>
      <c r="H299" s="14"/>
      <c r="I299" s="14"/>
      <c r="J299" s="14"/>
      <c r="K299" s="273"/>
      <c r="L299" s="8"/>
      <c r="M299" s="7"/>
    </row>
    <row r="300" spans="1:13" s="15" customFormat="1" ht="12.75">
      <c r="A300" s="44"/>
      <c r="B300" s="134"/>
      <c r="C300" s="14"/>
      <c r="D300" s="14"/>
      <c r="E300" s="14"/>
      <c r="F300" s="14"/>
      <c r="G300" s="14"/>
      <c r="H300" s="14"/>
      <c r="I300" s="14"/>
      <c r="J300" s="14"/>
      <c r="K300" s="273"/>
      <c r="L300" s="8"/>
      <c r="M300" s="7"/>
    </row>
    <row r="301" spans="1:13" s="15" customFormat="1" ht="12.75">
      <c r="A301" s="44"/>
      <c r="B301" s="134"/>
      <c r="C301" s="14"/>
      <c r="D301" s="14"/>
      <c r="E301" s="14"/>
      <c r="F301" s="14"/>
      <c r="G301" s="14"/>
      <c r="H301" s="14"/>
      <c r="I301" s="14"/>
      <c r="J301" s="14"/>
      <c r="K301" s="273"/>
      <c r="L301" s="8"/>
      <c r="M301" s="7"/>
    </row>
    <row r="302" spans="1:13" s="15" customFormat="1" ht="12.75">
      <c r="A302" s="44"/>
      <c r="B302" s="134"/>
      <c r="C302" s="14"/>
      <c r="D302" s="14"/>
      <c r="E302" s="14"/>
      <c r="F302" s="14"/>
      <c r="G302" s="14"/>
      <c r="H302" s="14"/>
      <c r="I302" s="14"/>
      <c r="J302" s="14"/>
      <c r="K302" s="273"/>
      <c r="L302" s="8"/>
      <c r="M302" s="7"/>
    </row>
    <row r="303" spans="1:13" s="15" customFormat="1" ht="12.75">
      <c r="A303" s="44"/>
      <c r="B303" s="134"/>
      <c r="C303" s="14"/>
      <c r="D303" s="14"/>
      <c r="E303" s="14"/>
      <c r="F303" s="14"/>
      <c r="G303" s="14"/>
      <c r="H303" s="14"/>
      <c r="I303" s="14"/>
      <c r="J303" s="14"/>
      <c r="K303" s="273"/>
      <c r="L303" s="8"/>
      <c r="M303" s="7"/>
    </row>
    <row r="304" spans="1:13" s="15" customFormat="1" ht="12.75">
      <c r="A304" s="44"/>
      <c r="B304" s="134"/>
      <c r="C304" s="14"/>
      <c r="D304" s="14"/>
      <c r="E304" s="14"/>
      <c r="F304" s="14"/>
      <c r="G304" s="14"/>
      <c r="H304" s="14"/>
      <c r="I304" s="14"/>
      <c r="J304" s="14"/>
      <c r="K304" s="273"/>
      <c r="L304" s="8"/>
      <c r="M304" s="7"/>
    </row>
    <row r="305" spans="1:13" s="15" customFormat="1" ht="12.75">
      <c r="A305" s="44"/>
      <c r="B305" s="134"/>
      <c r="C305" s="14"/>
      <c r="D305" s="14"/>
      <c r="E305" s="14"/>
      <c r="F305" s="14"/>
      <c r="G305" s="14"/>
      <c r="H305" s="14"/>
      <c r="I305" s="14"/>
      <c r="J305" s="14"/>
      <c r="K305" s="273"/>
      <c r="L305" s="8"/>
      <c r="M305" s="7"/>
    </row>
    <row r="306" spans="1:13" s="15" customFormat="1" ht="12.75">
      <c r="A306" s="44"/>
      <c r="B306" s="134"/>
      <c r="C306" s="14"/>
      <c r="D306" s="14"/>
      <c r="E306" s="14"/>
      <c r="F306" s="14"/>
      <c r="G306" s="14"/>
      <c r="H306" s="14"/>
      <c r="I306" s="14"/>
      <c r="J306" s="14"/>
      <c r="K306" s="273"/>
      <c r="L306" s="8"/>
      <c r="M306" s="7"/>
    </row>
    <row r="307" spans="1:13" s="15" customFormat="1" ht="12.75">
      <c r="A307" s="44"/>
      <c r="B307" s="134"/>
      <c r="C307" s="14"/>
      <c r="D307" s="14"/>
      <c r="E307" s="14"/>
      <c r="F307" s="14"/>
      <c r="G307" s="14"/>
      <c r="H307" s="14"/>
      <c r="I307" s="14"/>
      <c r="J307" s="14"/>
      <c r="K307" s="273"/>
      <c r="L307" s="8"/>
      <c r="M307" s="7"/>
    </row>
    <row r="308" spans="1:13" s="15" customFormat="1" ht="12.75">
      <c r="A308" s="44"/>
      <c r="B308" s="134"/>
      <c r="C308" s="14"/>
      <c r="D308" s="14"/>
      <c r="E308" s="14"/>
      <c r="F308" s="14"/>
      <c r="G308" s="14"/>
      <c r="H308" s="14"/>
      <c r="I308" s="14"/>
      <c r="J308" s="14"/>
      <c r="K308" s="273"/>
      <c r="L308" s="8"/>
      <c r="M308" s="7"/>
    </row>
    <row r="309" spans="1:13" s="15" customFormat="1" ht="12.75">
      <c r="A309" s="44"/>
      <c r="B309" s="134"/>
      <c r="C309" s="14"/>
      <c r="D309" s="14"/>
      <c r="E309" s="14"/>
      <c r="F309" s="14"/>
      <c r="G309" s="14"/>
      <c r="H309" s="14"/>
      <c r="I309" s="14"/>
      <c r="J309" s="14"/>
      <c r="K309" s="273"/>
      <c r="L309" s="8"/>
      <c r="M309" s="7"/>
    </row>
    <row r="310" spans="1:13" s="15" customFormat="1" ht="12.75">
      <c r="A310" s="44"/>
      <c r="B310" s="134"/>
      <c r="C310" s="14"/>
      <c r="D310" s="14"/>
      <c r="E310" s="14"/>
      <c r="F310" s="14"/>
      <c r="G310" s="14"/>
      <c r="H310" s="14"/>
      <c r="I310" s="14"/>
      <c r="J310" s="14"/>
      <c r="K310" s="273"/>
      <c r="L310" s="8"/>
      <c r="M310" s="7"/>
    </row>
    <row r="311" spans="1:13" s="15" customFormat="1" ht="12.75">
      <c r="A311" s="44"/>
      <c r="B311" s="134"/>
      <c r="C311" s="14"/>
      <c r="D311" s="14"/>
      <c r="E311" s="14"/>
      <c r="F311" s="14"/>
      <c r="G311" s="14"/>
      <c r="H311" s="14"/>
      <c r="I311" s="14"/>
      <c r="J311" s="14"/>
      <c r="K311" s="273"/>
      <c r="L311" s="8"/>
      <c r="M311" s="7"/>
    </row>
    <row r="312" spans="1:13" s="15" customFormat="1" ht="12.75">
      <c r="A312" s="44"/>
      <c r="B312" s="134"/>
      <c r="C312" s="14"/>
      <c r="D312" s="14"/>
      <c r="E312" s="14"/>
      <c r="F312" s="14"/>
      <c r="G312" s="14"/>
      <c r="H312" s="14"/>
      <c r="I312" s="14"/>
      <c r="J312" s="14"/>
      <c r="K312" s="273"/>
      <c r="L312" s="8"/>
      <c r="M312" s="7"/>
    </row>
    <row r="313" spans="1:13" s="15" customFormat="1" ht="12.75">
      <c r="A313" s="44"/>
      <c r="B313" s="134"/>
      <c r="C313" s="14"/>
      <c r="D313" s="14"/>
      <c r="E313" s="14"/>
      <c r="F313" s="14"/>
      <c r="G313" s="14"/>
      <c r="H313" s="14"/>
      <c r="I313" s="14"/>
      <c r="J313" s="14"/>
      <c r="K313" s="273"/>
      <c r="L313" s="8"/>
      <c r="M313" s="7"/>
    </row>
    <row r="314" spans="1:13" s="15" customFormat="1" ht="12.75">
      <c r="A314" s="44"/>
      <c r="B314" s="134"/>
      <c r="C314" s="14"/>
      <c r="D314" s="14"/>
      <c r="E314" s="14"/>
      <c r="F314" s="14"/>
      <c r="G314" s="14"/>
      <c r="H314" s="14"/>
      <c r="I314" s="14"/>
      <c r="J314" s="14"/>
      <c r="K314" s="273"/>
      <c r="L314" s="8"/>
      <c r="M314" s="7"/>
    </row>
    <row r="315" spans="1:13" s="15" customFormat="1" ht="12.75">
      <c r="A315" s="44"/>
      <c r="B315" s="134"/>
      <c r="C315" s="14"/>
      <c r="D315" s="14"/>
      <c r="E315" s="14"/>
      <c r="F315" s="14"/>
      <c r="G315" s="14"/>
      <c r="H315" s="14"/>
      <c r="I315" s="14"/>
      <c r="J315" s="14"/>
      <c r="K315" s="273"/>
      <c r="L315" s="8"/>
      <c r="M315" s="7"/>
    </row>
    <row r="316" spans="1:13" s="15" customFormat="1" ht="12.75">
      <c r="A316" s="44"/>
      <c r="B316" s="134"/>
      <c r="C316" s="14"/>
      <c r="D316" s="14"/>
      <c r="E316" s="14"/>
      <c r="F316" s="14"/>
      <c r="G316" s="14"/>
      <c r="H316" s="14"/>
      <c r="I316" s="14"/>
      <c r="J316" s="14"/>
      <c r="K316" s="273"/>
      <c r="L316" s="8"/>
      <c r="M316" s="7"/>
    </row>
    <row r="317" spans="1:13" s="15" customFormat="1" ht="12.75">
      <c r="A317" s="44"/>
      <c r="B317" s="134"/>
      <c r="C317" s="14"/>
      <c r="D317" s="14"/>
      <c r="E317" s="14"/>
      <c r="F317" s="14"/>
      <c r="G317" s="14"/>
      <c r="H317" s="14"/>
      <c r="I317" s="14"/>
      <c r="J317" s="14"/>
      <c r="K317" s="273"/>
      <c r="L317" s="8"/>
      <c r="M317" s="7"/>
    </row>
    <row r="318" spans="1:13" s="15" customFormat="1" ht="12.75">
      <c r="A318" s="44"/>
      <c r="B318" s="134"/>
      <c r="C318" s="14"/>
      <c r="D318" s="14"/>
      <c r="E318" s="14"/>
      <c r="F318" s="14"/>
      <c r="G318" s="14"/>
      <c r="H318" s="14"/>
      <c r="I318" s="14"/>
      <c r="J318" s="14"/>
      <c r="K318" s="273"/>
      <c r="L318" s="8"/>
      <c r="M318" s="7"/>
    </row>
    <row r="319" spans="1:13" s="15" customFormat="1" ht="12.75">
      <c r="A319" s="44"/>
      <c r="B319" s="134"/>
      <c r="C319" s="14"/>
      <c r="D319" s="14"/>
      <c r="E319" s="14"/>
      <c r="F319" s="14"/>
      <c r="G319" s="14"/>
      <c r="H319" s="14"/>
      <c r="I319" s="14"/>
      <c r="J319" s="14"/>
      <c r="K319" s="273"/>
      <c r="L319" s="8"/>
      <c r="M319" s="7"/>
    </row>
    <row r="320" spans="1:13" s="15" customFormat="1" ht="12.75">
      <c r="A320" s="44"/>
      <c r="B320" s="134"/>
      <c r="C320" s="14"/>
      <c r="D320" s="14"/>
      <c r="E320" s="14"/>
      <c r="F320" s="14"/>
      <c r="G320" s="14"/>
      <c r="H320" s="14"/>
      <c r="I320" s="14"/>
      <c r="J320" s="14"/>
      <c r="K320" s="273"/>
      <c r="L320" s="8"/>
      <c r="M320" s="7"/>
    </row>
    <row r="321" spans="1:13" s="15" customFormat="1" ht="12.75">
      <c r="A321" s="44"/>
      <c r="B321" s="134"/>
      <c r="C321" s="14"/>
      <c r="D321" s="14"/>
      <c r="E321" s="14"/>
      <c r="F321" s="14"/>
      <c r="G321" s="14"/>
      <c r="H321" s="14"/>
      <c r="I321" s="14"/>
      <c r="J321" s="14"/>
      <c r="K321" s="273"/>
      <c r="L321" s="8"/>
      <c r="M321" s="7"/>
    </row>
    <row r="322" spans="1:13" s="15" customFormat="1" ht="12.75">
      <c r="A322" s="44"/>
      <c r="B322" s="134"/>
      <c r="C322" s="14"/>
      <c r="D322" s="14"/>
      <c r="E322" s="14"/>
      <c r="F322" s="14"/>
      <c r="G322" s="14"/>
      <c r="H322" s="14"/>
      <c r="I322" s="14"/>
      <c r="J322" s="14"/>
      <c r="K322" s="273"/>
      <c r="L322" s="8"/>
      <c r="M322" s="7"/>
    </row>
    <row r="323" spans="1:13" s="15" customFormat="1" ht="12.75">
      <c r="A323" s="44"/>
      <c r="B323" s="134"/>
      <c r="C323" s="14"/>
      <c r="D323" s="14"/>
      <c r="E323" s="14"/>
      <c r="F323" s="14"/>
      <c r="G323" s="14"/>
      <c r="H323" s="14"/>
      <c r="I323" s="14"/>
      <c r="J323" s="14"/>
      <c r="K323" s="273"/>
      <c r="L323" s="8"/>
      <c r="M323" s="7"/>
    </row>
    <row r="324" spans="1:13" s="15" customFormat="1" ht="12.75">
      <c r="A324" s="44"/>
      <c r="B324" s="134"/>
      <c r="C324" s="14"/>
      <c r="D324" s="14"/>
      <c r="E324" s="14"/>
      <c r="F324" s="14"/>
      <c r="G324" s="14"/>
      <c r="H324" s="14"/>
      <c r="I324" s="14"/>
      <c r="J324" s="14"/>
      <c r="K324" s="273"/>
      <c r="L324" s="8"/>
      <c r="M324" s="7"/>
    </row>
    <row r="325" spans="1:13" s="15" customFormat="1" ht="12.75">
      <c r="A325" s="44"/>
      <c r="B325" s="134"/>
      <c r="C325" s="14"/>
      <c r="D325" s="14"/>
      <c r="E325" s="14"/>
      <c r="F325" s="14"/>
      <c r="G325" s="14"/>
      <c r="H325" s="14"/>
      <c r="I325" s="14"/>
      <c r="J325" s="14"/>
      <c r="K325" s="273"/>
      <c r="L325" s="8"/>
      <c r="M325" s="7"/>
    </row>
    <row r="326" spans="1:13" s="15" customFormat="1" ht="12.75">
      <c r="A326" s="44"/>
      <c r="B326" s="134"/>
      <c r="C326" s="14"/>
      <c r="D326" s="14"/>
      <c r="E326" s="14"/>
      <c r="F326" s="14"/>
      <c r="G326" s="14"/>
      <c r="H326" s="14"/>
      <c r="I326" s="14"/>
      <c r="J326" s="14"/>
      <c r="K326" s="273"/>
      <c r="L326" s="8"/>
      <c r="M326" s="7"/>
    </row>
    <row r="327" spans="1:13" s="15" customFormat="1" ht="12.75">
      <c r="A327" s="44"/>
      <c r="B327" s="134"/>
      <c r="C327" s="14"/>
      <c r="D327" s="14"/>
      <c r="E327" s="14"/>
      <c r="F327" s="14"/>
      <c r="G327" s="14"/>
      <c r="H327" s="14"/>
      <c r="I327" s="14"/>
      <c r="J327" s="14"/>
      <c r="K327" s="273"/>
      <c r="L327" s="8"/>
      <c r="M327" s="7"/>
    </row>
    <row r="328" spans="1:13" s="15" customFormat="1" ht="12.75">
      <c r="A328" s="44"/>
      <c r="B328" s="134"/>
      <c r="C328" s="14"/>
      <c r="D328" s="14"/>
      <c r="E328" s="14"/>
      <c r="F328" s="14"/>
      <c r="G328" s="14"/>
      <c r="H328" s="14"/>
      <c r="I328" s="14"/>
      <c r="J328" s="14"/>
      <c r="K328" s="273"/>
      <c r="L328" s="8"/>
      <c r="M328" s="7"/>
    </row>
    <row r="329" spans="1:13" s="15" customFormat="1" ht="12.75">
      <c r="A329" s="44"/>
      <c r="B329" s="134"/>
      <c r="C329" s="14"/>
      <c r="D329" s="14"/>
      <c r="E329" s="14"/>
      <c r="F329" s="14"/>
      <c r="G329" s="14"/>
      <c r="H329" s="14"/>
      <c r="I329" s="14"/>
      <c r="J329" s="14"/>
      <c r="K329" s="273"/>
      <c r="L329" s="8"/>
      <c r="M329" s="7"/>
    </row>
    <row r="330" spans="1:13" s="15" customFormat="1" ht="12.75">
      <c r="A330" s="44"/>
      <c r="B330" s="134"/>
      <c r="C330" s="14"/>
      <c r="D330" s="14"/>
      <c r="E330" s="14"/>
      <c r="F330" s="14"/>
      <c r="G330" s="14"/>
      <c r="H330" s="14"/>
      <c r="I330" s="14"/>
      <c r="J330" s="14"/>
      <c r="K330" s="273"/>
      <c r="L330" s="8"/>
      <c r="M330" s="7"/>
    </row>
    <row r="331" spans="1:13" s="15" customFormat="1" ht="12.75">
      <c r="A331" s="44"/>
      <c r="B331" s="134"/>
      <c r="C331" s="14"/>
      <c r="D331" s="14"/>
      <c r="E331" s="14"/>
      <c r="F331" s="14"/>
      <c r="G331" s="14"/>
      <c r="H331" s="14"/>
      <c r="I331" s="14"/>
      <c r="J331" s="14"/>
      <c r="K331" s="273"/>
      <c r="L331" s="8"/>
      <c r="M331" s="7"/>
    </row>
    <row r="332" spans="1:13" s="15" customFormat="1" ht="12.75">
      <c r="A332" s="44"/>
      <c r="B332" s="134"/>
      <c r="C332" s="14"/>
      <c r="D332" s="14"/>
      <c r="E332" s="14"/>
      <c r="F332" s="14"/>
      <c r="G332" s="14"/>
      <c r="H332" s="14"/>
      <c r="I332" s="14"/>
      <c r="J332" s="14"/>
      <c r="K332" s="273"/>
      <c r="L332" s="8"/>
      <c r="M332" s="7"/>
    </row>
    <row r="333" spans="1:13" s="15" customFormat="1" ht="12.75">
      <c r="A333" s="44"/>
      <c r="B333" s="134"/>
      <c r="C333" s="14"/>
      <c r="D333" s="14"/>
      <c r="E333" s="14"/>
      <c r="F333" s="14"/>
      <c r="G333" s="14"/>
      <c r="H333" s="14"/>
      <c r="I333" s="14"/>
      <c r="J333" s="14"/>
      <c r="K333" s="273"/>
      <c r="L333" s="8"/>
      <c r="M333" s="7"/>
    </row>
    <row r="334" spans="1:13" s="15" customFormat="1" ht="12.75">
      <c r="A334" s="44"/>
      <c r="B334" s="134"/>
      <c r="C334" s="14"/>
      <c r="D334" s="14"/>
      <c r="E334" s="14"/>
      <c r="F334" s="14"/>
      <c r="G334" s="14"/>
      <c r="H334" s="14"/>
      <c r="I334" s="14"/>
      <c r="J334" s="14"/>
      <c r="K334" s="273"/>
      <c r="L334" s="8"/>
      <c r="M334" s="7"/>
    </row>
    <row r="335" spans="1:13" s="15" customFormat="1" ht="12.75">
      <c r="A335" s="44"/>
      <c r="B335" s="134"/>
      <c r="C335" s="14"/>
      <c r="D335" s="14"/>
      <c r="E335" s="14"/>
      <c r="F335" s="14"/>
      <c r="G335" s="14"/>
      <c r="H335" s="14"/>
      <c r="I335" s="14"/>
      <c r="J335" s="14"/>
      <c r="K335" s="273"/>
      <c r="L335" s="8"/>
      <c r="M335" s="7"/>
    </row>
    <row r="336" spans="1:13" s="15" customFormat="1" ht="12.75">
      <c r="A336" s="44"/>
      <c r="B336" s="134"/>
      <c r="C336" s="14"/>
      <c r="D336" s="14"/>
      <c r="E336" s="14"/>
      <c r="F336" s="14"/>
      <c r="G336" s="14"/>
      <c r="H336" s="14"/>
      <c r="I336" s="14"/>
      <c r="J336" s="14"/>
      <c r="K336" s="273"/>
      <c r="L336" s="8"/>
      <c r="M336" s="7"/>
    </row>
    <row r="337" spans="1:13" s="15" customFormat="1" ht="12.75">
      <c r="A337" s="44"/>
      <c r="B337" s="134"/>
      <c r="C337" s="14"/>
      <c r="D337" s="14"/>
      <c r="E337" s="14"/>
      <c r="F337" s="14"/>
      <c r="G337" s="14"/>
      <c r="H337" s="14"/>
      <c r="I337" s="14"/>
      <c r="J337" s="14"/>
      <c r="K337" s="273"/>
      <c r="L337" s="8"/>
      <c r="M337" s="7"/>
    </row>
    <row r="338" spans="1:13" s="15" customFormat="1" ht="12.75">
      <c r="A338" s="44"/>
      <c r="B338" s="134"/>
      <c r="C338" s="14"/>
      <c r="D338" s="14"/>
      <c r="E338" s="14"/>
      <c r="F338" s="14"/>
      <c r="G338" s="14"/>
      <c r="H338" s="14"/>
      <c r="I338" s="14"/>
      <c r="J338" s="14"/>
      <c r="K338" s="273"/>
      <c r="L338" s="8"/>
      <c r="M338" s="7"/>
    </row>
    <row r="339" spans="11:13" ht="12.75">
      <c r="K339" s="273"/>
      <c r="L339" s="8">
        <f aca="true" t="shared" si="29" ref="L339:L402">C340+F339</f>
        <v>0</v>
      </c>
      <c r="M339" s="51" t="e">
        <f>#REF!+#REF!</f>
        <v>#REF!</v>
      </c>
    </row>
    <row r="340" spans="11:13" ht="12.75">
      <c r="K340" s="273"/>
      <c r="L340" s="8">
        <f t="shared" si="29"/>
        <v>0</v>
      </c>
      <c r="M340" s="52" t="e">
        <f>#REF!+#REF!</f>
        <v>#REF!</v>
      </c>
    </row>
    <row r="341" spans="11:13" ht="12.75">
      <c r="K341" s="273"/>
      <c r="L341" s="8">
        <f t="shared" si="29"/>
        <v>0</v>
      </c>
      <c r="M341" s="52" t="e">
        <f>#REF!+#REF!</f>
        <v>#REF!</v>
      </c>
    </row>
    <row r="342" spans="11:13" ht="12.75">
      <c r="K342" s="273"/>
      <c r="L342" s="8">
        <f t="shared" si="29"/>
        <v>0</v>
      </c>
      <c r="M342" s="52" t="e">
        <f>#REF!+#REF!</f>
        <v>#REF!</v>
      </c>
    </row>
    <row r="343" spans="11:13" ht="12.75">
      <c r="K343" s="273"/>
      <c r="L343" s="8">
        <f t="shared" si="29"/>
        <v>0</v>
      </c>
      <c r="M343" s="52" t="e">
        <f>#REF!+#REF!</f>
        <v>#REF!</v>
      </c>
    </row>
    <row r="344" spans="11:13" ht="12.75">
      <c r="K344" s="273"/>
      <c r="L344" s="8">
        <f t="shared" si="29"/>
        <v>0</v>
      </c>
      <c r="M344" s="52" t="e">
        <f>#REF!+#REF!</f>
        <v>#REF!</v>
      </c>
    </row>
    <row r="345" spans="11:13" ht="12.75">
      <c r="K345" s="273"/>
      <c r="L345" s="8">
        <f t="shared" si="29"/>
        <v>0</v>
      </c>
      <c r="M345" s="52" t="e">
        <f>#REF!+#REF!</f>
        <v>#REF!</v>
      </c>
    </row>
    <row r="346" spans="11:13" ht="12.75">
      <c r="K346" s="273"/>
      <c r="L346" s="8">
        <f t="shared" si="29"/>
        <v>0</v>
      </c>
      <c r="M346" s="52" t="e">
        <f>#REF!+#REF!</f>
        <v>#REF!</v>
      </c>
    </row>
    <row r="347" spans="11:13" ht="12.75">
      <c r="K347" s="273"/>
      <c r="L347" s="8">
        <f t="shared" si="29"/>
        <v>0</v>
      </c>
      <c r="M347" s="52" t="e">
        <f>#REF!+#REF!</f>
        <v>#REF!</v>
      </c>
    </row>
    <row r="348" spans="11:13" ht="12.75">
      <c r="K348" s="273"/>
      <c r="L348" s="8">
        <f t="shared" si="29"/>
        <v>0</v>
      </c>
      <c r="M348" s="52" t="e">
        <f>#REF!+#REF!</f>
        <v>#REF!</v>
      </c>
    </row>
    <row r="349" spans="11:13" ht="12.75">
      <c r="K349" s="273"/>
      <c r="L349" s="8">
        <f t="shared" si="29"/>
        <v>0</v>
      </c>
      <c r="M349" s="52" t="e">
        <f>#REF!+#REF!</f>
        <v>#REF!</v>
      </c>
    </row>
    <row r="350" spans="11:13" ht="12.75">
      <c r="K350" s="273"/>
      <c r="L350" s="8">
        <f t="shared" si="29"/>
        <v>0</v>
      </c>
      <c r="M350" s="52" t="e">
        <f>#REF!+#REF!</f>
        <v>#REF!</v>
      </c>
    </row>
    <row r="351" spans="11:13" ht="12.75">
      <c r="K351" s="273"/>
      <c r="L351" s="8">
        <f t="shared" si="29"/>
        <v>0</v>
      </c>
      <c r="M351" s="52" t="e">
        <f>#REF!+#REF!</f>
        <v>#REF!</v>
      </c>
    </row>
    <row r="352" spans="11:13" ht="12.75">
      <c r="K352" s="273"/>
      <c r="L352" s="8">
        <f t="shared" si="29"/>
        <v>0</v>
      </c>
      <c r="M352" s="52" t="e">
        <f>#REF!+#REF!</f>
        <v>#REF!</v>
      </c>
    </row>
    <row r="353" spans="11:13" ht="12.75">
      <c r="K353" s="273"/>
      <c r="L353" s="8">
        <f t="shared" si="29"/>
        <v>0</v>
      </c>
      <c r="M353" s="52" t="e">
        <f>#REF!+#REF!</f>
        <v>#REF!</v>
      </c>
    </row>
    <row r="354" spans="11:13" ht="12.75">
      <c r="K354" s="273"/>
      <c r="L354" s="8">
        <f t="shared" si="29"/>
        <v>0</v>
      </c>
      <c r="M354" s="52" t="e">
        <f>#REF!+#REF!</f>
        <v>#REF!</v>
      </c>
    </row>
    <row r="355" spans="11:13" ht="12.75">
      <c r="K355" s="273"/>
      <c r="L355" s="8">
        <f t="shared" si="29"/>
        <v>0</v>
      </c>
      <c r="M355" s="52" t="e">
        <f>#REF!+#REF!</f>
        <v>#REF!</v>
      </c>
    </row>
    <row r="356" spans="11:13" ht="12.75">
      <c r="K356" s="273"/>
      <c r="L356" s="8">
        <f t="shared" si="29"/>
        <v>0</v>
      </c>
      <c r="M356" s="52" t="e">
        <f>#REF!+#REF!</f>
        <v>#REF!</v>
      </c>
    </row>
    <row r="357" spans="11:13" ht="12.75">
      <c r="K357" s="273"/>
      <c r="L357" s="8">
        <f t="shared" si="29"/>
        <v>0</v>
      </c>
      <c r="M357" s="52" t="e">
        <f>#REF!+#REF!</f>
        <v>#REF!</v>
      </c>
    </row>
    <row r="358" spans="11:13" ht="12.75">
      <c r="K358" s="273"/>
      <c r="L358" s="8">
        <f t="shared" si="29"/>
        <v>0</v>
      </c>
      <c r="M358" s="52" t="e">
        <f>#REF!+#REF!</f>
        <v>#REF!</v>
      </c>
    </row>
    <row r="359" spans="11:13" ht="12.75">
      <c r="K359" s="273"/>
      <c r="L359" s="8">
        <f t="shared" si="29"/>
        <v>0</v>
      </c>
      <c r="M359" s="52" t="e">
        <f>#REF!+#REF!</f>
        <v>#REF!</v>
      </c>
    </row>
    <row r="360" spans="11:13" ht="12.75">
      <c r="K360" s="273"/>
      <c r="L360" s="8">
        <f t="shared" si="29"/>
        <v>0</v>
      </c>
      <c r="M360" s="52" t="e">
        <f>#REF!+#REF!</f>
        <v>#REF!</v>
      </c>
    </row>
    <row r="361" spans="11:13" ht="12.75">
      <c r="K361" s="273"/>
      <c r="L361" s="8">
        <f t="shared" si="29"/>
        <v>0</v>
      </c>
      <c r="M361" s="52" t="e">
        <f>#REF!+#REF!</f>
        <v>#REF!</v>
      </c>
    </row>
    <row r="362" spans="11:13" ht="12.75">
      <c r="K362" s="273"/>
      <c r="L362" s="8">
        <f t="shared" si="29"/>
        <v>0</v>
      </c>
      <c r="M362" s="52" t="e">
        <f>#REF!+#REF!</f>
        <v>#REF!</v>
      </c>
    </row>
    <row r="363" spans="11:13" ht="12.75">
      <c r="K363" s="273"/>
      <c r="L363" s="8">
        <f t="shared" si="29"/>
        <v>0</v>
      </c>
      <c r="M363" s="52" t="e">
        <f>#REF!+#REF!</f>
        <v>#REF!</v>
      </c>
    </row>
    <row r="364" spans="11:13" ht="12.75">
      <c r="K364" s="273"/>
      <c r="L364" s="8">
        <f t="shared" si="29"/>
        <v>0</v>
      </c>
      <c r="M364" s="52" t="e">
        <f>#REF!+#REF!</f>
        <v>#REF!</v>
      </c>
    </row>
    <row r="365" spans="11:13" ht="12.75">
      <c r="K365" s="273"/>
      <c r="L365" s="8">
        <f t="shared" si="29"/>
        <v>0</v>
      </c>
      <c r="M365" s="52" t="e">
        <f>#REF!+#REF!</f>
        <v>#REF!</v>
      </c>
    </row>
    <row r="366" spans="11:13" ht="12.75">
      <c r="K366" s="273"/>
      <c r="L366" s="8">
        <f t="shared" si="29"/>
        <v>0</v>
      </c>
      <c r="M366" s="52" t="e">
        <f>#REF!+#REF!</f>
        <v>#REF!</v>
      </c>
    </row>
    <row r="367" spans="11:13" ht="12.75">
      <c r="K367" s="273"/>
      <c r="L367" s="8">
        <f t="shared" si="29"/>
        <v>0</v>
      </c>
      <c r="M367" s="52" t="e">
        <f>#REF!+#REF!</f>
        <v>#REF!</v>
      </c>
    </row>
    <row r="368" spans="11:13" ht="12.75">
      <c r="K368" s="273"/>
      <c r="L368" s="8">
        <f t="shared" si="29"/>
        <v>0</v>
      </c>
      <c r="M368" s="52" t="e">
        <f>#REF!+#REF!</f>
        <v>#REF!</v>
      </c>
    </row>
    <row r="369" spans="11:13" ht="12.75">
      <c r="K369" s="273"/>
      <c r="L369" s="8">
        <f t="shared" si="29"/>
        <v>0</v>
      </c>
      <c r="M369" s="52" t="e">
        <f>#REF!+#REF!</f>
        <v>#REF!</v>
      </c>
    </row>
    <row r="370" spans="11:13" ht="12.75">
      <c r="K370" s="273"/>
      <c r="L370" s="8">
        <f t="shared" si="29"/>
        <v>0</v>
      </c>
      <c r="M370" s="52" t="e">
        <f>#REF!+#REF!</f>
        <v>#REF!</v>
      </c>
    </row>
    <row r="371" spans="11:13" ht="12.75">
      <c r="K371" s="273"/>
      <c r="L371" s="8">
        <f t="shared" si="29"/>
        <v>0</v>
      </c>
      <c r="M371" s="52" t="e">
        <f>#REF!+#REF!</f>
        <v>#REF!</v>
      </c>
    </row>
    <row r="372" spans="11:13" ht="12.75">
      <c r="K372" s="273"/>
      <c r="L372" s="8">
        <f t="shared" si="29"/>
        <v>0</v>
      </c>
      <c r="M372" s="52" t="e">
        <f>#REF!+#REF!</f>
        <v>#REF!</v>
      </c>
    </row>
    <row r="373" spans="11:13" ht="12.75">
      <c r="K373" s="273"/>
      <c r="L373" s="8">
        <f t="shared" si="29"/>
        <v>0</v>
      </c>
      <c r="M373" s="52" t="e">
        <f>#REF!+#REF!</f>
        <v>#REF!</v>
      </c>
    </row>
    <row r="374" spans="11:13" ht="12.75">
      <c r="K374" s="273"/>
      <c r="L374" s="8">
        <f t="shared" si="29"/>
        <v>0</v>
      </c>
      <c r="M374" s="52" t="e">
        <f>#REF!+#REF!</f>
        <v>#REF!</v>
      </c>
    </row>
    <row r="375" spans="11:13" ht="12.75">
      <c r="K375" s="273"/>
      <c r="L375" s="8">
        <f t="shared" si="29"/>
        <v>0</v>
      </c>
      <c r="M375" s="52" t="e">
        <f>#REF!+#REF!</f>
        <v>#REF!</v>
      </c>
    </row>
    <row r="376" spans="11:13" ht="12.75">
      <c r="K376" s="273"/>
      <c r="L376" s="8">
        <f t="shared" si="29"/>
        <v>0</v>
      </c>
      <c r="M376" s="52" t="e">
        <f>#REF!+#REF!</f>
        <v>#REF!</v>
      </c>
    </row>
    <row r="377" spans="11:13" ht="12.75">
      <c r="K377" s="273"/>
      <c r="L377" s="8">
        <f t="shared" si="29"/>
        <v>0</v>
      </c>
      <c r="M377" s="52" t="e">
        <f>#REF!+#REF!</f>
        <v>#REF!</v>
      </c>
    </row>
    <row r="378" spans="11:13" ht="12.75">
      <c r="K378" s="273"/>
      <c r="L378" s="8">
        <f t="shared" si="29"/>
        <v>0</v>
      </c>
      <c r="M378" s="52" t="e">
        <f>#REF!+#REF!</f>
        <v>#REF!</v>
      </c>
    </row>
    <row r="379" spans="11:13" ht="12.75">
      <c r="K379" s="273"/>
      <c r="L379" s="8">
        <f t="shared" si="29"/>
        <v>0</v>
      </c>
      <c r="M379" s="52" t="e">
        <f>#REF!+#REF!</f>
        <v>#REF!</v>
      </c>
    </row>
    <row r="380" spans="11:13" ht="12.75">
      <c r="K380" s="273"/>
      <c r="L380" s="8">
        <f t="shared" si="29"/>
        <v>0</v>
      </c>
      <c r="M380" s="52" t="e">
        <f>#REF!+#REF!</f>
        <v>#REF!</v>
      </c>
    </row>
    <row r="381" spans="11:13" ht="12.75">
      <c r="K381" s="273"/>
      <c r="L381" s="8">
        <f t="shared" si="29"/>
        <v>0</v>
      </c>
      <c r="M381" s="52" t="e">
        <f>#REF!+#REF!</f>
        <v>#REF!</v>
      </c>
    </row>
    <row r="382" spans="11:13" ht="12.75">
      <c r="K382" s="273"/>
      <c r="L382" s="8">
        <f t="shared" si="29"/>
        <v>0</v>
      </c>
      <c r="M382" s="52" t="e">
        <f>#REF!+#REF!</f>
        <v>#REF!</v>
      </c>
    </row>
    <row r="383" spans="11:13" ht="12.75">
      <c r="K383" s="273"/>
      <c r="L383" s="8">
        <f t="shared" si="29"/>
        <v>0</v>
      </c>
      <c r="M383" s="52" t="e">
        <f>#REF!+#REF!</f>
        <v>#REF!</v>
      </c>
    </row>
    <row r="384" spans="11:13" ht="12.75">
      <c r="K384" s="273"/>
      <c r="L384" s="8">
        <f t="shared" si="29"/>
        <v>0</v>
      </c>
      <c r="M384" s="52" t="e">
        <f>#REF!+#REF!</f>
        <v>#REF!</v>
      </c>
    </row>
    <row r="385" spans="11:13" ht="12.75">
      <c r="K385" s="273"/>
      <c r="L385" s="8">
        <f t="shared" si="29"/>
        <v>0</v>
      </c>
      <c r="M385" s="52" t="e">
        <f>#REF!+#REF!</f>
        <v>#REF!</v>
      </c>
    </row>
    <row r="386" spans="11:13" ht="12.75">
      <c r="K386" s="273"/>
      <c r="L386" s="8">
        <f t="shared" si="29"/>
        <v>0</v>
      </c>
      <c r="M386" s="52" t="e">
        <f>#REF!+#REF!</f>
        <v>#REF!</v>
      </c>
    </row>
    <row r="387" spans="11:13" ht="12.75">
      <c r="K387" s="273"/>
      <c r="L387" s="8">
        <f t="shared" si="29"/>
        <v>0</v>
      </c>
      <c r="M387" s="52" t="e">
        <f>#REF!+#REF!</f>
        <v>#REF!</v>
      </c>
    </row>
    <row r="388" spans="11:13" ht="12.75">
      <c r="K388" s="273"/>
      <c r="L388" s="8">
        <f t="shared" si="29"/>
        <v>0</v>
      </c>
      <c r="M388" s="52" t="e">
        <f>#REF!+#REF!</f>
        <v>#REF!</v>
      </c>
    </row>
    <row r="389" spans="11:13" ht="12.75">
      <c r="K389" s="273"/>
      <c r="L389" s="8">
        <f t="shared" si="29"/>
        <v>0</v>
      </c>
      <c r="M389" s="52" t="e">
        <f>#REF!+#REF!</f>
        <v>#REF!</v>
      </c>
    </row>
    <row r="390" spans="11:13" ht="12.75">
      <c r="K390" s="273"/>
      <c r="L390" s="8">
        <f t="shared" si="29"/>
        <v>0</v>
      </c>
      <c r="M390" s="52" t="e">
        <f>#REF!+#REF!</f>
        <v>#REF!</v>
      </c>
    </row>
    <row r="391" spans="11:13" ht="12.75">
      <c r="K391" s="273"/>
      <c r="L391" s="8">
        <f t="shared" si="29"/>
        <v>0</v>
      </c>
      <c r="M391" s="52" t="e">
        <f>#REF!+#REF!</f>
        <v>#REF!</v>
      </c>
    </row>
    <row r="392" spans="11:13" ht="12.75">
      <c r="K392" s="273"/>
      <c r="L392" s="8">
        <f t="shared" si="29"/>
        <v>0</v>
      </c>
      <c r="M392" s="52" t="e">
        <f>#REF!+#REF!</f>
        <v>#REF!</v>
      </c>
    </row>
    <row r="393" spans="11:13" ht="12.75">
      <c r="K393" s="273"/>
      <c r="L393" s="8">
        <f t="shared" si="29"/>
        <v>0</v>
      </c>
      <c r="M393" s="52" t="e">
        <f>#REF!+#REF!</f>
        <v>#REF!</v>
      </c>
    </row>
    <row r="394" spans="11:13" ht="12.75">
      <c r="K394" s="273"/>
      <c r="L394" s="8">
        <f t="shared" si="29"/>
        <v>0</v>
      </c>
      <c r="M394" s="52" t="e">
        <f>#REF!+#REF!</f>
        <v>#REF!</v>
      </c>
    </row>
    <row r="395" spans="11:13" ht="12.75">
      <c r="K395" s="273"/>
      <c r="L395" s="8">
        <f t="shared" si="29"/>
        <v>0</v>
      </c>
      <c r="M395" s="52" t="e">
        <f>#REF!+#REF!</f>
        <v>#REF!</v>
      </c>
    </row>
    <row r="396" spans="11:13" ht="12.75">
      <c r="K396" s="273"/>
      <c r="L396" s="8">
        <f t="shared" si="29"/>
        <v>0</v>
      </c>
      <c r="M396" s="52" t="e">
        <f>#REF!+#REF!</f>
        <v>#REF!</v>
      </c>
    </row>
    <row r="397" spans="11:13" ht="12.75">
      <c r="K397" s="273"/>
      <c r="L397" s="8">
        <f t="shared" si="29"/>
        <v>0</v>
      </c>
      <c r="M397" s="52" t="e">
        <f>#REF!+#REF!</f>
        <v>#REF!</v>
      </c>
    </row>
    <row r="398" spans="11:13" ht="12.75">
      <c r="K398" s="273"/>
      <c r="L398" s="8">
        <f t="shared" si="29"/>
        <v>0</v>
      </c>
      <c r="M398" s="52" t="e">
        <f>#REF!+#REF!</f>
        <v>#REF!</v>
      </c>
    </row>
    <row r="399" spans="11:13" ht="12.75">
      <c r="K399" s="273"/>
      <c r="L399" s="8">
        <f t="shared" si="29"/>
        <v>0</v>
      </c>
      <c r="M399" s="52" t="e">
        <f>#REF!+#REF!</f>
        <v>#REF!</v>
      </c>
    </row>
    <row r="400" spans="11:13" ht="12.75">
      <c r="K400" s="273"/>
      <c r="L400" s="8">
        <f t="shared" si="29"/>
        <v>0</v>
      </c>
      <c r="M400" s="52" t="e">
        <f>#REF!+#REF!</f>
        <v>#REF!</v>
      </c>
    </row>
    <row r="401" spans="11:13" ht="12.75">
      <c r="K401" s="273"/>
      <c r="L401" s="8">
        <f t="shared" si="29"/>
        <v>0</v>
      </c>
      <c r="M401" s="52" t="e">
        <f>#REF!+#REF!</f>
        <v>#REF!</v>
      </c>
    </row>
    <row r="402" spans="11:13" ht="12.75">
      <c r="K402" s="273"/>
      <c r="L402" s="8">
        <f t="shared" si="29"/>
        <v>0</v>
      </c>
      <c r="M402" s="52" t="e">
        <f>#REF!+#REF!</f>
        <v>#REF!</v>
      </c>
    </row>
    <row r="403" spans="11:13" ht="12.75">
      <c r="K403" s="273"/>
      <c r="L403" s="8">
        <f aca="true" t="shared" si="30" ref="L403:L466">C404+F403</f>
        <v>0</v>
      </c>
      <c r="M403" s="52" t="e">
        <f>#REF!+#REF!</f>
        <v>#REF!</v>
      </c>
    </row>
    <row r="404" spans="11:13" ht="12.75">
      <c r="K404" s="273"/>
      <c r="L404" s="8">
        <f t="shared" si="30"/>
        <v>0</v>
      </c>
      <c r="M404" s="52" t="e">
        <f>#REF!+#REF!</f>
        <v>#REF!</v>
      </c>
    </row>
    <row r="405" spans="11:13" ht="12.75">
      <c r="K405" s="273"/>
      <c r="L405" s="8">
        <f t="shared" si="30"/>
        <v>0</v>
      </c>
      <c r="M405" s="52" t="e">
        <f>#REF!+#REF!</f>
        <v>#REF!</v>
      </c>
    </row>
    <row r="406" spans="11:13" ht="12.75">
      <c r="K406" s="273"/>
      <c r="L406" s="8">
        <f t="shared" si="30"/>
        <v>0</v>
      </c>
      <c r="M406" s="52" t="e">
        <f>#REF!+#REF!</f>
        <v>#REF!</v>
      </c>
    </row>
    <row r="407" spans="11:13" ht="12.75">
      <c r="K407" s="273"/>
      <c r="L407" s="8">
        <f t="shared" si="30"/>
        <v>0</v>
      </c>
      <c r="M407" s="52" t="e">
        <f>#REF!+#REF!</f>
        <v>#REF!</v>
      </c>
    </row>
    <row r="408" spans="11:13" ht="12.75">
      <c r="K408" s="273"/>
      <c r="L408" s="8">
        <f t="shared" si="30"/>
        <v>0</v>
      </c>
      <c r="M408" s="52" t="e">
        <f>#REF!+#REF!</f>
        <v>#REF!</v>
      </c>
    </row>
    <row r="409" spans="11:13" ht="12.75">
      <c r="K409" s="273"/>
      <c r="L409" s="8">
        <f t="shared" si="30"/>
        <v>0</v>
      </c>
      <c r="M409" s="52" t="e">
        <f>#REF!+#REF!</f>
        <v>#REF!</v>
      </c>
    </row>
    <row r="410" spans="11:13" ht="12.75">
      <c r="K410" s="273"/>
      <c r="L410" s="8">
        <f t="shared" si="30"/>
        <v>0</v>
      </c>
      <c r="M410" s="52" t="e">
        <f>#REF!+#REF!</f>
        <v>#REF!</v>
      </c>
    </row>
    <row r="411" spans="11:13" ht="12.75">
      <c r="K411" s="273"/>
      <c r="L411" s="8">
        <f t="shared" si="30"/>
        <v>0</v>
      </c>
      <c r="M411" s="52" t="e">
        <f>#REF!+#REF!</f>
        <v>#REF!</v>
      </c>
    </row>
    <row r="412" spans="11:13" ht="12.75">
      <c r="K412" s="273"/>
      <c r="L412" s="8">
        <f t="shared" si="30"/>
        <v>0</v>
      </c>
      <c r="M412" s="52" t="e">
        <f>#REF!+#REF!</f>
        <v>#REF!</v>
      </c>
    </row>
    <row r="413" spans="11:13" ht="12.75">
      <c r="K413" s="273"/>
      <c r="L413" s="8">
        <f t="shared" si="30"/>
        <v>0</v>
      </c>
      <c r="M413" s="52" t="e">
        <f>#REF!+#REF!</f>
        <v>#REF!</v>
      </c>
    </row>
    <row r="414" spans="11:13" ht="12.75">
      <c r="K414" s="273"/>
      <c r="L414" s="8">
        <f t="shared" si="30"/>
        <v>0</v>
      </c>
      <c r="M414" s="52" t="e">
        <f>#REF!+#REF!</f>
        <v>#REF!</v>
      </c>
    </row>
    <row r="415" spans="11:13" ht="12.75">
      <c r="K415" s="273"/>
      <c r="L415" s="8">
        <f t="shared" si="30"/>
        <v>0</v>
      </c>
      <c r="M415" s="52" t="e">
        <f>#REF!+#REF!</f>
        <v>#REF!</v>
      </c>
    </row>
    <row r="416" spans="11:13" ht="12.75">
      <c r="K416" s="273"/>
      <c r="L416" s="8">
        <f t="shared" si="30"/>
        <v>0</v>
      </c>
      <c r="M416" s="52" t="e">
        <f>#REF!+#REF!</f>
        <v>#REF!</v>
      </c>
    </row>
    <row r="417" spans="11:13" ht="12.75">
      <c r="K417" s="273"/>
      <c r="L417" s="8">
        <f t="shared" si="30"/>
        <v>0</v>
      </c>
      <c r="M417" s="52" t="e">
        <f>#REF!+#REF!</f>
        <v>#REF!</v>
      </c>
    </row>
    <row r="418" spans="11:13" ht="12.75">
      <c r="K418" s="273"/>
      <c r="L418" s="8">
        <f t="shared" si="30"/>
        <v>0</v>
      </c>
      <c r="M418" s="52" t="e">
        <f>#REF!+#REF!</f>
        <v>#REF!</v>
      </c>
    </row>
    <row r="419" spans="11:13" ht="12.75">
      <c r="K419" s="273"/>
      <c r="L419" s="8">
        <f t="shared" si="30"/>
        <v>0</v>
      </c>
      <c r="M419" s="52" t="e">
        <f>#REF!+#REF!</f>
        <v>#REF!</v>
      </c>
    </row>
    <row r="420" spans="11:13" ht="12.75">
      <c r="K420" s="273"/>
      <c r="L420" s="8">
        <f t="shared" si="30"/>
        <v>0</v>
      </c>
      <c r="M420" s="52" t="e">
        <f>#REF!+#REF!</f>
        <v>#REF!</v>
      </c>
    </row>
    <row r="421" spans="11:13" ht="12.75">
      <c r="K421" s="273"/>
      <c r="L421" s="8">
        <f t="shared" si="30"/>
        <v>0</v>
      </c>
      <c r="M421" s="52" t="e">
        <f>#REF!+#REF!</f>
        <v>#REF!</v>
      </c>
    </row>
    <row r="422" spans="11:13" ht="12.75">
      <c r="K422" s="273"/>
      <c r="L422" s="8">
        <f t="shared" si="30"/>
        <v>0</v>
      </c>
      <c r="M422" s="52" t="e">
        <f>#REF!+#REF!</f>
        <v>#REF!</v>
      </c>
    </row>
    <row r="423" spans="11:13" ht="12.75">
      <c r="K423" s="273"/>
      <c r="L423" s="8">
        <f t="shared" si="30"/>
        <v>0</v>
      </c>
      <c r="M423" s="52" t="e">
        <f>#REF!+#REF!</f>
        <v>#REF!</v>
      </c>
    </row>
    <row r="424" spans="11:13" ht="12.75">
      <c r="K424" s="273"/>
      <c r="L424" s="8">
        <f t="shared" si="30"/>
        <v>0</v>
      </c>
      <c r="M424" s="52" t="e">
        <f>#REF!+#REF!</f>
        <v>#REF!</v>
      </c>
    </row>
    <row r="425" spans="11:13" ht="12.75">
      <c r="K425" s="273"/>
      <c r="L425" s="8">
        <f t="shared" si="30"/>
        <v>0</v>
      </c>
      <c r="M425" s="52" t="e">
        <f>#REF!+#REF!</f>
        <v>#REF!</v>
      </c>
    </row>
    <row r="426" spans="11:13" ht="12.75">
      <c r="K426" s="273"/>
      <c r="L426" s="8">
        <f t="shared" si="30"/>
        <v>0</v>
      </c>
      <c r="M426" s="52" t="e">
        <f>#REF!+#REF!</f>
        <v>#REF!</v>
      </c>
    </row>
    <row r="427" spans="11:13" ht="12.75">
      <c r="K427" s="273"/>
      <c r="L427" s="8">
        <f t="shared" si="30"/>
        <v>0</v>
      </c>
      <c r="M427" s="52" t="e">
        <f>#REF!+#REF!</f>
        <v>#REF!</v>
      </c>
    </row>
    <row r="428" spans="11:13" ht="12.75">
      <c r="K428" s="273"/>
      <c r="L428" s="8">
        <f t="shared" si="30"/>
        <v>0</v>
      </c>
      <c r="M428" s="52" t="e">
        <f>#REF!+#REF!</f>
        <v>#REF!</v>
      </c>
    </row>
    <row r="429" spans="11:13" ht="12.75">
      <c r="K429" s="273"/>
      <c r="L429" s="8">
        <f t="shared" si="30"/>
        <v>0</v>
      </c>
      <c r="M429" s="52" t="e">
        <f>#REF!+#REF!</f>
        <v>#REF!</v>
      </c>
    </row>
    <row r="430" spans="11:13" ht="12.75">
      <c r="K430" s="273"/>
      <c r="L430" s="8">
        <f t="shared" si="30"/>
        <v>0</v>
      </c>
      <c r="M430" s="52" t="e">
        <f>#REF!+#REF!</f>
        <v>#REF!</v>
      </c>
    </row>
    <row r="431" spans="11:13" ht="12.75">
      <c r="K431" s="273"/>
      <c r="L431" s="8">
        <f t="shared" si="30"/>
        <v>0</v>
      </c>
      <c r="M431" s="52" t="e">
        <f>#REF!+#REF!</f>
        <v>#REF!</v>
      </c>
    </row>
    <row r="432" spans="11:13" ht="12.75">
      <c r="K432" s="273"/>
      <c r="L432" s="8">
        <f t="shared" si="30"/>
        <v>0</v>
      </c>
      <c r="M432" s="52" t="e">
        <f>#REF!+#REF!</f>
        <v>#REF!</v>
      </c>
    </row>
    <row r="433" spans="11:13" ht="12.75">
      <c r="K433" s="273"/>
      <c r="L433" s="8">
        <f t="shared" si="30"/>
        <v>0</v>
      </c>
      <c r="M433" s="52" t="e">
        <f>#REF!+#REF!</f>
        <v>#REF!</v>
      </c>
    </row>
    <row r="434" spans="11:13" ht="12.75">
      <c r="K434" s="273"/>
      <c r="L434" s="8">
        <f t="shared" si="30"/>
        <v>0</v>
      </c>
      <c r="M434" s="52" t="e">
        <f>#REF!+#REF!</f>
        <v>#REF!</v>
      </c>
    </row>
    <row r="435" spans="11:13" ht="12.75">
      <c r="K435" s="273"/>
      <c r="L435" s="8">
        <f t="shared" si="30"/>
        <v>0</v>
      </c>
      <c r="M435" s="52" t="e">
        <f>#REF!+#REF!</f>
        <v>#REF!</v>
      </c>
    </row>
    <row r="436" spans="11:13" ht="12.75">
      <c r="K436" s="273"/>
      <c r="L436" s="8">
        <f t="shared" si="30"/>
        <v>0</v>
      </c>
      <c r="M436" s="52" t="e">
        <f>#REF!+#REF!</f>
        <v>#REF!</v>
      </c>
    </row>
    <row r="437" spans="11:13" ht="12.75">
      <c r="K437" s="273"/>
      <c r="L437" s="8">
        <f t="shared" si="30"/>
        <v>0</v>
      </c>
      <c r="M437" s="52" t="e">
        <f>#REF!+#REF!</f>
        <v>#REF!</v>
      </c>
    </row>
    <row r="438" spans="11:13" ht="12.75">
      <c r="K438" s="273"/>
      <c r="L438" s="8">
        <f t="shared" si="30"/>
        <v>0</v>
      </c>
      <c r="M438" s="52" t="e">
        <f>#REF!+#REF!</f>
        <v>#REF!</v>
      </c>
    </row>
    <row r="439" spans="11:13" ht="12.75">
      <c r="K439" s="273"/>
      <c r="L439" s="8">
        <f t="shared" si="30"/>
        <v>0</v>
      </c>
      <c r="M439" s="52" t="e">
        <f>#REF!+#REF!</f>
        <v>#REF!</v>
      </c>
    </row>
    <row r="440" spans="11:13" ht="12.75">
      <c r="K440" s="273"/>
      <c r="L440" s="8">
        <f t="shared" si="30"/>
        <v>0</v>
      </c>
      <c r="M440" s="52" t="e">
        <f>#REF!+#REF!</f>
        <v>#REF!</v>
      </c>
    </row>
    <row r="441" spans="11:13" ht="12.75">
      <c r="K441" s="273"/>
      <c r="L441" s="8">
        <f t="shared" si="30"/>
        <v>0</v>
      </c>
      <c r="M441" s="52" t="e">
        <f>#REF!+#REF!</f>
        <v>#REF!</v>
      </c>
    </row>
    <row r="442" spans="11:13" ht="12.75">
      <c r="K442" s="273"/>
      <c r="L442" s="8">
        <f t="shared" si="30"/>
        <v>0</v>
      </c>
      <c r="M442" s="52" t="e">
        <f>#REF!+#REF!</f>
        <v>#REF!</v>
      </c>
    </row>
    <row r="443" spans="11:13" ht="12.75">
      <c r="K443" s="273"/>
      <c r="L443" s="8">
        <f t="shared" si="30"/>
        <v>0</v>
      </c>
      <c r="M443" s="52" t="e">
        <f>#REF!+#REF!</f>
        <v>#REF!</v>
      </c>
    </row>
    <row r="444" spans="11:13" ht="12.75">
      <c r="K444" s="273"/>
      <c r="L444" s="8">
        <f t="shared" si="30"/>
        <v>0</v>
      </c>
      <c r="M444" s="52" t="e">
        <f>#REF!+#REF!</f>
        <v>#REF!</v>
      </c>
    </row>
    <row r="445" spans="11:13" ht="12.75">
      <c r="K445" s="273"/>
      <c r="L445" s="8">
        <f t="shared" si="30"/>
        <v>0</v>
      </c>
      <c r="M445" s="52" t="e">
        <f>#REF!+#REF!</f>
        <v>#REF!</v>
      </c>
    </row>
    <row r="446" spans="11:13" ht="12.75">
      <c r="K446" s="273"/>
      <c r="L446" s="8">
        <f t="shared" si="30"/>
        <v>0</v>
      </c>
      <c r="M446" s="52" t="e">
        <f>#REF!+#REF!</f>
        <v>#REF!</v>
      </c>
    </row>
    <row r="447" spans="11:13" ht="12.75">
      <c r="K447" s="273"/>
      <c r="L447" s="8">
        <f t="shared" si="30"/>
        <v>0</v>
      </c>
      <c r="M447" s="52" t="e">
        <f>#REF!+#REF!</f>
        <v>#REF!</v>
      </c>
    </row>
    <row r="448" spans="11:13" ht="12.75">
      <c r="K448" s="273"/>
      <c r="L448" s="8">
        <f t="shared" si="30"/>
        <v>0</v>
      </c>
      <c r="M448" s="52" t="e">
        <f>#REF!+#REF!</f>
        <v>#REF!</v>
      </c>
    </row>
    <row r="449" spans="11:13" ht="12.75">
      <c r="K449" s="273"/>
      <c r="L449" s="8">
        <f t="shared" si="30"/>
        <v>0</v>
      </c>
      <c r="M449" s="52" t="e">
        <f>#REF!+#REF!</f>
        <v>#REF!</v>
      </c>
    </row>
    <row r="450" spans="11:13" ht="12.75">
      <c r="K450" s="273"/>
      <c r="L450" s="8">
        <f t="shared" si="30"/>
        <v>0</v>
      </c>
      <c r="M450" s="52" t="e">
        <f>#REF!+#REF!</f>
        <v>#REF!</v>
      </c>
    </row>
    <row r="451" spans="11:13" ht="12.75">
      <c r="K451" s="273"/>
      <c r="L451" s="8">
        <f t="shared" si="30"/>
        <v>0</v>
      </c>
      <c r="M451" s="52" t="e">
        <f>#REF!+#REF!</f>
        <v>#REF!</v>
      </c>
    </row>
    <row r="452" spans="11:13" ht="12.75">
      <c r="K452" s="273"/>
      <c r="L452" s="8">
        <f t="shared" si="30"/>
        <v>0</v>
      </c>
      <c r="M452" s="52" t="e">
        <f>#REF!+#REF!</f>
        <v>#REF!</v>
      </c>
    </row>
    <row r="453" spans="11:13" ht="12.75">
      <c r="K453" s="273"/>
      <c r="L453" s="8">
        <f t="shared" si="30"/>
        <v>0</v>
      </c>
      <c r="M453" s="52" t="e">
        <f>#REF!+#REF!</f>
        <v>#REF!</v>
      </c>
    </row>
    <row r="454" spans="11:13" ht="12.75">
      <c r="K454" s="273"/>
      <c r="L454" s="8">
        <f t="shared" si="30"/>
        <v>0</v>
      </c>
      <c r="M454" s="52" t="e">
        <f>#REF!+#REF!</f>
        <v>#REF!</v>
      </c>
    </row>
    <row r="455" spans="11:13" ht="12.75">
      <c r="K455" s="273"/>
      <c r="L455" s="8">
        <f t="shared" si="30"/>
        <v>0</v>
      </c>
      <c r="M455" s="52" t="e">
        <f>#REF!+#REF!</f>
        <v>#REF!</v>
      </c>
    </row>
    <row r="456" spans="11:13" ht="12.75">
      <c r="K456" s="273"/>
      <c r="L456" s="8">
        <f t="shared" si="30"/>
        <v>0</v>
      </c>
      <c r="M456" s="52" t="e">
        <f>#REF!+#REF!</f>
        <v>#REF!</v>
      </c>
    </row>
    <row r="457" spans="11:13" ht="12.75">
      <c r="K457" s="273"/>
      <c r="L457" s="8">
        <f t="shared" si="30"/>
        <v>0</v>
      </c>
      <c r="M457" s="52" t="e">
        <f>#REF!+#REF!</f>
        <v>#REF!</v>
      </c>
    </row>
    <row r="458" spans="11:13" ht="12.75">
      <c r="K458" s="273"/>
      <c r="L458" s="8">
        <f t="shared" si="30"/>
        <v>0</v>
      </c>
      <c r="M458" s="52" t="e">
        <f>#REF!+#REF!</f>
        <v>#REF!</v>
      </c>
    </row>
    <row r="459" spans="11:13" ht="12.75">
      <c r="K459" s="273"/>
      <c r="L459" s="8">
        <f t="shared" si="30"/>
        <v>0</v>
      </c>
      <c r="M459" s="52" t="e">
        <f>#REF!+#REF!</f>
        <v>#REF!</v>
      </c>
    </row>
    <row r="460" spans="11:13" ht="12.75">
      <c r="K460" s="273"/>
      <c r="L460" s="8">
        <f t="shared" si="30"/>
        <v>0</v>
      </c>
      <c r="M460" s="52" t="e">
        <f>#REF!+#REF!</f>
        <v>#REF!</v>
      </c>
    </row>
    <row r="461" spans="11:13" ht="12.75">
      <c r="K461" s="273"/>
      <c r="L461" s="8">
        <f t="shared" si="30"/>
        <v>0</v>
      </c>
      <c r="M461" s="52" t="e">
        <f>#REF!+#REF!</f>
        <v>#REF!</v>
      </c>
    </row>
    <row r="462" spans="11:13" ht="12.75">
      <c r="K462" s="273"/>
      <c r="L462" s="8">
        <f t="shared" si="30"/>
        <v>0</v>
      </c>
      <c r="M462" s="52" t="e">
        <f>#REF!+#REF!</f>
        <v>#REF!</v>
      </c>
    </row>
    <row r="463" spans="11:13" ht="12.75">
      <c r="K463" s="273"/>
      <c r="L463" s="8">
        <f t="shared" si="30"/>
        <v>0</v>
      </c>
      <c r="M463" s="52" t="e">
        <f>#REF!+#REF!</f>
        <v>#REF!</v>
      </c>
    </row>
    <row r="464" spans="11:13" ht="12.75">
      <c r="K464" s="273"/>
      <c r="L464" s="8">
        <f t="shared" si="30"/>
        <v>0</v>
      </c>
      <c r="M464" s="52" t="e">
        <f>#REF!+#REF!</f>
        <v>#REF!</v>
      </c>
    </row>
    <row r="465" spans="11:13" ht="12.75">
      <c r="K465" s="273"/>
      <c r="L465" s="8">
        <f t="shared" si="30"/>
        <v>0</v>
      </c>
      <c r="M465" s="52" t="e">
        <f>#REF!+#REF!</f>
        <v>#REF!</v>
      </c>
    </row>
    <row r="466" spans="11:13" ht="12.75">
      <c r="K466" s="273"/>
      <c r="L466" s="8">
        <f t="shared" si="30"/>
        <v>0</v>
      </c>
      <c r="M466" s="52" t="e">
        <f>#REF!+#REF!</f>
        <v>#REF!</v>
      </c>
    </row>
    <row r="467" spans="11:13" ht="12.75">
      <c r="K467" s="273"/>
      <c r="L467" s="8">
        <f aca="true" t="shared" si="31" ref="L467:L530">C468+F467</f>
        <v>0</v>
      </c>
      <c r="M467" s="52" t="e">
        <f>#REF!+#REF!</f>
        <v>#REF!</v>
      </c>
    </row>
    <row r="468" spans="11:13" ht="12.75">
      <c r="K468" s="273"/>
      <c r="L468" s="8">
        <f t="shared" si="31"/>
        <v>0</v>
      </c>
      <c r="M468" s="52" t="e">
        <f>#REF!+#REF!</f>
        <v>#REF!</v>
      </c>
    </row>
    <row r="469" spans="11:13" ht="12.75">
      <c r="K469" s="273"/>
      <c r="L469" s="8">
        <f t="shared" si="31"/>
        <v>0</v>
      </c>
      <c r="M469" s="52" t="e">
        <f>#REF!+#REF!</f>
        <v>#REF!</v>
      </c>
    </row>
    <row r="470" spans="11:13" ht="12.75">
      <c r="K470" s="273"/>
      <c r="L470" s="8">
        <f t="shared" si="31"/>
        <v>0</v>
      </c>
      <c r="M470" s="52" t="e">
        <f>#REF!+#REF!</f>
        <v>#REF!</v>
      </c>
    </row>
    <row r="471" spans="11:13" ht="12.75">
      <c r="K471" s="273"/>
      <c r="L471" s="8">
        <f t="shared" si="31"/>
        <v>0</v>
      </c>
      <c r="M471" s="52" t="e">
        <f>#REF!+#REF!</f>
        <v>#REF!</v>
      </c>
    </row>
    <row r="472" spans="11:13" ht="12.75">
      <c r="K472" s="273"/>
      <c r="L472" s="8">
        <f t="shared" si="31"/>
        <v>0</v>
      </c>
      <c r="M472" s="52" t="e">
        <f>#REF!+#REF!</f>
        <v>#REF!</v>
      </c>
    </row>
    <row r="473" spans="11:13" ht="12.75">
      <c r="K473" s="273"/>
      <c r="L473" s="8">
        <f t="shared" si="31"/>
        <v>0</v>
      </c>
      <c r="M473" s="52" t="e">
        <f>#REF!+#REF!</f>
        <v>#REF!</v>
      </c>
    </row>
    <row r="474" spans="11:13" ht="12.75">
      <c r="K474" s="273"/>
      <c r="L474" s="8">
        <f t="shared" si="31"/>
        <v>0</v>
      </c>
      <c r="M474" s="52" t="e">
        <f>#REF!+#REF!</f>
        <v>#REF!</v>
      </c>
    </row>
    <row r="475" spans="11:13" ht="12.75">
      <c r="K475" s="273"/>
      <c r="L475" s="8">
        <f t="shared" si="31"/>
        <v>0</v>
      </c>
      <c r="M475" s="52" t="e">
        <f>#REF!+#REF!</f>
        <v>#REF!</v>
      </c>
    </row>
    <row r="476" spans="11:13" ht="12.75">
      <c r="K476" s="273"/>
      <c r="L476" s="8">
        <f t="shared" si="31"/>
        <v>0</v>
      </c>
      <c r="M476" s="52" t="e">
        <f>#REF!+#REF!</f>
        <v>#REF!</v>
      </c>
    </row>
    <row r="477" spans="11:13" ht="12.75">
      <c r="K477" s="273"/>
      <c r="L477" s="8">
        <f t="shared" si="31"/>
        <v>0</v>
      </c>
      <c r="M477" s="52" t="e">
        <f>#REF!+#REF!</f>
        <v>#REF!</v>
      </c>
    </row>
    <row r="478" spans="11:13" ht="12.75">
      <c r="K478" s="273"/>
      <c r="L478" s="8">
        <f t="shared" si="31"/>
        <v>0</v>
      </c>
      <c r="M478" s="52" t="e">
        <f>#REF!+#REF!</f>
        <v>#REF!</v>
      </c>
    </row>
    <row r="479" spans="11:13" ht="12.75">
      <c r="K479" s="273"/>
      <c r="L479" s="8">
        <f t="shared" si="31"/>
        <v>0</v>
      </c>
      <c r="M479" s="52" t="e">
        <f>#REF!+#REF!</f>
        <v>#REF!</v>
      </c>
    </row>
    <row r="480" spans="11:13" ht="12.75">
      <c r="K480" s="273"/>
      <c r="L480" s="8">
        <f t="shared" si="31"/>
        <v>0</v>
      </c>
      <c r="M480" s="52" t="e">
        <f>#REF!+#REF!</f>
        <v>#REF!</v>
      </c>
    </row>
    <row r="481" spans="11:13" ht="12.75">
      <c r="K481" s="273"/>
      <c r="L481" s="8">
        <f t="shared" si="31"/>
        <v>0</v>
      </c>
      <c r="M481" s="52" t="e">
        <f>#REF!+#REF!</f>
        <v>#REF!</v>
      </c>
    </row>
    <row r="482" spans="11:13" ht="12.75">
      <c r="K482" s="273"/>
      <c r="L482" s="8">
        <f t="shared" si="31"/>
        <v>0</v>
      </c>
      <c r="M482" s="52" t="e">
        <f>#REF!+#REF!</f>
        <v>#REF!</v>
      </c>
    </row>
    <row r="483" spans="11:13" ht="12.75">
      <c r="K483" s="273"/>
      <c r="L483" s="8">
        <f t="shared" si="31"/>
        <v>0</v>
      </c>
      <c r="M483" s="52" t="e">
        <f>#REF!+#REF!</f>
        <v>#REF!</v>
      </c>
    </row>
    <row r="484" spans="11:13" ht="12.75">
      <c r="K484" s="273"/>
      <c r="L484" s="8">
        <f t="shared" si="31"/>
        <v>0</v>
      </c>
      <c r="M484" s="52" t="e">
        <f>#REF!+#REF!</f>
        <v>#REF!</v>
      </c>
    </row>
    <row r="485" spans="11:13" ht="12.75">
      <c r="K485" s="273"/>
      <c r="L485" s="8">
        <f t="shared" si="31"/>
        <v>0</v>
      </c>
      <c r="M485" s="52" t="e">
        <f>#REF!+#REF!</f>
        <v>#REF!</v>
      </c>
    </row>
    <row r="486" spans="11:13" ht="12.75">
      <c r="K486" s="273"/>
      <c r="L486" s="8">
        <f t="shared" si="31"/>
        <v>0</v>
      </c>
      <c r="M486" s="52" t="e">
        <f>#REF!+#REF!</f>
        <v>#REF!</v>
      </c>
    </row>
    <row r="487" spans="11:13" ht="12.75">
      <c r="K487" s="273"/>
      <c r="L487" s="8">
        <f t="shared" si="31"/>
        <v>0</v>
      </c>
      <c r="M487" s="52" t="e">
        <f>#REF!+#REF!</f>
        <v>#REF!</v>
      </c>
    </row>
    <row r="488" spans="11:13" ht="12.75">
      <c r="K488" s="273"/>
      <c r="L488" s="8">
        <f t="shared" si="31"/>
        <v>0</v>
      </c>
      <c r="M488" s="52" t="e">
        <f>#REF!+#REF!</f>
        <v>#REF!</v>
      </c>
    </row>
    <row r="489" spans="11:13" ht="12.75">
      <c r="K489" s="273"/>
      <c r="L489" s="8">
        <f t="shared" si="31"/>
        <v>0</v>
      </c>
      <c r="M489" s="52" t="e">
        <f>#REF!+#REF!</f>
        <v>#REF!</v>
      </c>
    </row>
    <row r="490" spans="11:13" ht="12.75">
      <c r="K490" s="273"/>
      <c r="L490" s="8">
        <f t="shared" si="31"/>
        <v>0</v>
      </c>
      <c r="M490" s="52" t="e">
        <f>#REF!+#REF!</f>
        <v>#REF!</v>
      </c>
    </row>
    <row r="491" spans="11:13" ht="12.75">
      <c r="K491" s="273"/>
      <c r="L491" s="8">
        <f t="shared" si="31"/>
        <v>0</v>
      </c>
      <c r="M491" s="52" t="e">
        <f>#REF!+#REF!</f>
        <v>#REF!</v>
      </c>
    </row>
    <row r="492" spans="11:13" ht="12.75">
      <c r="K492" s="273"/>
      <c r="L492" s="8">
        <f t="shared" si="31"/>
        <v>0</v>
      </c>
      <c r="M492" s="52" t="e">
        <f>#REF!+#REF!</f>
        <v>#REF!</v>
      </c>
    </row>
    <row r="493" spans="11:13" ht="12.75">
      <c r="K493" s="273"/>
      <c r="L493" s="8">
        <f t="shared" si="31"/>
        <v>0</v>
      </c>
      <c r="M493" s="52" t="e">
        <f>#REF!+#REF!</f>
        <v>#REF!</v>
      </c>
    </row>
    <row r="494" spans="11:13" ht="12.75">
      <c r="K494" s="273"/>
      <c r="L494" s="8">
        <f t="shared" si="31"/>
        <v>0</v>
      </c>
      <c r="M494" s="52" t="e">
        <f>#REF!+#REF!</f>
        <v>#REF!</v>
      </c>
    </row>
    <row r="495" spans="11:13" ht="12.75">
      <c r="K495" s="273"/>
      <c r="L495" s="8">
        <f t="shared" si="31"/>
        <v>0</v>
      </c>
      <c r="M495" s="52" t="e">
        <f>#REF!+#REF!</f>
        <v>#REF!</v>
      </c>
    </row>
    <row r="496" spans="11:13" ht="12.75">
      <c r="K496" s="273"/>
      <c r="L496" s="8">
        <f t="shared" si="31"/>
        <v>0</v>
      </c>
      <c r="M496" s="52" t="e">
        <f>#REF!+#REF!</f>
        <v>#REF!</v>
      </c>
    </row>
    <row r="497" spans="11:13" ht="12.75">
      <c r="K497" s="273"/>
      <c r="L497" s="8">
        <f t="shared" si="31"/>
        <v>0</v>
      </c>
      <c r="M497" s="52" t="e">
        <f>#REF!+#REF!</f>
        <v>#REF!</v>
      </c>
    </row>
    <row r="498" spans="11:13" ht="12.75">
      <c r="K498" s="273"/>
      <c r="L498" s="8">
        <f t="shared" si="31"/>
        <v>0</v>
      </c>
      <c r="M498" s="52" t="e">
        <f>#REF!+#REF!</f>
        <v>#REF!</v>
      </c>
    </row>
    <row r="499" spans="11:13" ht="12.75">
      <c r="K499" s="273"/>
      <c r="L499" s="8">
        <f t="shared" si="31"/>
        <v>0</v>
      </c>
      <c r="M499" s="52" t="e">
        <f>#REF!+#REF!</f>
        <v>#REF!</v>
      </c>
    </row>
    <row r="500" spans="11:13" ht="12.75">
      <c r="K500" s="273"/>
      <c r="L500" s="8">
        <f t="shared" si="31"/>
        <v>0</v>
      </c>
      <c r="M500" s="52" t="e">
        <f>#REF!+#REF!</f>
        <v>#REF!</v>
      </c>
    </row>
    <row r="501" spans="11:13" ht="12.75">
      <c r="K501" s="273"/>
      <c r="L501" s="8">
        <f t="shared" si="31"/>
        <v>0</v>
      </c>
      <c r="M501" s="52" t="e">
        <f>#REF!+#REF!</f>
        <v>#REF!</v>
      </c>
    </row>
    <row r="502" spans="11:13" ht="12.75">
      <c r="K502" s="273"/>
      <c r="L502" s="8">
        <f t="shared" si="31"/>
        <v>0</v>
      </c>
      <c r="M502" s="52" t="e">
        <f>#REF!+#REF!</f>
        <v>#REF!</v>
      </c>
    </row>
    <row r="503" spans="11:13" ht="12.75">
      <c r="K503" s="273"/>
      <c r="L503" s="8">
        <f t="shared" si="31"/>
        <v>0</v>
      </c>
      <c r="M503" s="52" t="e">
        <f>#REF!+#REF!</f>
        <v>#REF!</v>
      </c>
    </row>
    <row r="504" spans="11:13" ht="12.75">
      <c r="K504" s="273"/>
      <c r="L504" s="8">
        <f t="shared" si="31"/>
        <v>0</v>
      </c>
      <c r="M504" s="52" t="e">
        <f>#REF!+#REF!</f>
        <v>#REF!</v>
      </c>
    </row>
    <row r="505" spans="11:13" ht="12.75">
      <c r="K505" s="273"/>
      <c r="L505" s="8">
        <f t="shared" si="31"/>
        <v>0</v>
      </c>
      <c r="M505" s="52" t="e">
        <f>#REF!+#REF!</f>
        <v>#REF!</v>
      </c>
    </row>
    <row r="506" spans="11:13" ht="12.75">
      <c r="K506" s="273"/>
      <c r="L506" s="8">
        <f t="shared" si="31"/>
        <v>0</v>
      </c>
      <c r="M506" s="52" t="e">
        <f>#REF!+#REF!</f>
        <v>#REF!</v>
      </c>
    </row>
    <row r="507" spans="11:13" ht="12.75">
      <c r="K507" s="273"/>
      <c r="L507" s="8">
        <f t="shared" si="31"/>
        <v>0</v>
      </c>
      <c r="M507" s="52" t="e">
        <f>#REF!+#REF!</f>
        <v>#REF!</v>
      </c>
    </row>
    <row r="508" spans="11:13" ht="12.75">
      <c r="K508" s="273"/>
      <c r="L508" s="8">
        <f t="shared" si="31"/>
        <v>0</v>
      </c>
      <c r="M508" s="52" t="e">
        <f>#REF!+#REF!</f>
        <v>#REF!</v>
      </c>
    </row>
    <row r="509" spans="11:13" ht="12.75">
      <c r="K509" s="273"/>
      <c r="L509" s="8">
        <f t="shared" si="31"/>
        <v>0</v>
      </c>
      <c r="M509" s="52" t="e">
        <f>#REF!+#REF!</f>
        <v>#REF!</v>
      </c>
    </row>
    <row r="510" spans="11:13" ht="12.75">
      <c r="K510" s="273"/>
      <c r="L510" s="8">
        <f t="shared" si="31"/>
        <v>0</v>
      </c>
      <c r="M510" s="52" t="e">
        <f>#REF!+#REF!</f>
        <v>#REF!</v>
      </c>
    </row>
    <row r="511" spans="11:13" ht="12.75">
      <c r="K511" s="273"/>
      <c r="L511" s="8">
        <f t="shared" si="31"/>
        <v>0</v>
      </c>
      <c r="M511" s="52" t="e">
        <f>#REF!+#REF!</f>
        <v>#REF!</v>
      </c>
    </row>
    <row r="512" spans="11:13" ht="12.75">
      <c r="K512" s="273"/>
      <c r="L512" s="8">
        <f t="shared" si="31"/>
        <v>0</v>
      </c>
      <c r="M512" s="52" t="e">
        <f>#REF!+#REF!</f>
        <v>#REF!</v>
      </c>
    </row>
    <row r="513" spans="11:13" ht="12.75">
      <c r="K513" s="273"/>
      <c r="L513" s="8">
        <f t="shared" si="31"/>
        <v>0</v>
      </c>
      <c r="M513" s="52" t="e">
        <f>#REF!+#REF!</f>
        <v>#REF!</v>
      </c>
    </row>
    <row r="514" spans="11:13" ht="12.75">
      <c r="K514" s="273"/>
      <c r="L514" s="8">
        <f t="shared" si="31"/>
        <v>0</v>
      </c>
      <c r="M514" s="52" t="e">
        <f>#REF!+#REF!</f>
        <v>#REF!</v>
      </c>
    </row>
    <row r="515" spans="11:13" ht="12.75">
      <c r="K515" s="273"/>
      <c r="L515" s="8">
        <f t="shared" si="31"/>
        <v>0</v>
      </c>
      <c r="M515" s="52" t="e">
        <f>#REF!+#REF!</f>
        <v>#REF!</v>
      </c>
    </row>
    <row r="516" spans="11:13" ht="12.75">
      <c r="K516" s="273"/>
      <c r="L516" s="8">
        <f t="shared" si="31"/>
        <v>0</v>
      </c>
      <c r="M516" s="52" t="e">
        <f>#REF!+#REF!</f>
        <v>#REF!</v>
      </c>
    </row>
    <row r="517" spans="11:13" ht="12.75">
      <c r="K517" s="273"/>
      <c r="L517" s="8">
        <f t="shared" si="31"/>
        <v>0</v>
      </c>
      <c r="M517" s="52" t="e">
        <f>#REF!+#REF!</f>
        <v>#REF!</v>
      </c>
    </row>
    <row r="518" spans="11:13" ht="12.75">
      <c r="K518" s="273"/>
      <c r="L518" s="8">
        <f t="shared" si="31"/>
        <v>0</v>
      </c>
      <c r="M518" s="52" t="e">
        <f>#REF!+#REF!</f>
        <v>#REF!</v>
      </c>
    </row>
    <row r="519" spans="11:13" ht="12.75">
      <c r="K519" s="273"/>
      <c r="L519" s="8">
        <f t="shared" si="31"/>
        <v>0</v>
      </c>
      <c r="M519" s="52" t="e">
        <f>#REF!+#REF!</f>
        <v>#REF!</v>
      </c>
    </row>
    <row r="520" spans="11:13" ht="12.75">
      <c r="K520" s="273"/>
      <c r="L520" s="8">
        <f t="shared" si="31"/>
        <v>0</v>
      </c>
      <c r="M520" s="52" t="e">
        <f>#REF!+#REF!</f>
        <v>#REF!</v>
      </c>
    </row>
    <row r="521" spans="11:13" ht="12.75">
      <c r="K521" s="273"/>
      <c r="L521" s="8">
        <f t="shared" si="31"/>
        <v>0</v>
      </c>
      <c r="M521" s="52" t="e">
        <f>#REF!+#REF!</f>
        <v>#REF!</v>
      </c>
    </row>
    <row r="522" spans="11:13" ht="12.75">
      <c r="K522" s="273"/>
      <c r="L522" s="8">
        <f t="shared" si="31"/>
        <v>0</v>
      </c>
      <c r="M522" s="52" t="e">
        <f>#REF!+#REF!</f>
        <v>#REF!</v>
      </c>
    </row>
    <row r="523" spans="11:13" ht="12.75">
      <c r="K523" s="273"/>
      <c r="L523" s="8">
        <f t="shared" si="31"/>
        <v>0</v>
      </c>
      <c r="M523" s="52" t="e">
        <f>#REF!+#REF!</f>
        <v>#REF!</v>
      </c>
    </row>
    <row r="524" spans="11:13" ht="12.75">
      <c r="K524" s="273"/>
      <c r="L524" s="8">
        <f t="shared" si="31"/>
        <v>0</v>
      </c>
      <c r="M524" s="52" t="e">
        <f>#REF!+#REF!</f>
        <v>#REF!</v>
      </c>
    </row>
    <row r="525" spans="11:13" ht="12.75">
      <c r="K525" s="273"/>
      <c r="L525" s="8">
        <f t="shared" si="31"/>
        <v>0</v>
      </c>
      <c r="M525" s="52" t="e">
        <f>#REF!+#REF!</f>
        <v>#REF!</v>
      </c>
    </row>
    <row r="526" spans="11:13" ht="12.75">
      <c r="K526" s="273"/>
      <c r="L526" s="8">
        <f t="shared" si="31"/>
        <v>0</v>
      </c>
      <c r="M526" s="52" t="e">
        <f>#REF!+#REF!</f>
        <v>#REF!</v>
      </c>
    </row>
    <row r="527" spans="11:13" ht="12.75">
      <c r="K527" s="273"/>
      <c r="L527" s="8">
        <f t="shared" si="31"/>
        <v>0</v>
      </c>
      <c r="M527" s="52" t="e">
        <f>#REF!+#REF!</f>
        <v>#REF!</v>
      </c>
    </row>
    <row r="528" spans="11:13" ht="12.75">
      <c r="K528" s="273"/>
      <c r="L528" s="8">
        <f t="shared" si="31"/>
        <v>0</v>
      </c>
      <c r="M528" s="52" t="e">
        <f>#REF!+#REF!</f>
        <v>#REF!</v>
      </c>
    </row>
    <row r="529" spans="11:13" ht="12.75">
      <c r="K529" s="273"/>
      <c r="L529" s="8">
        <f t="shared" si="31"/>
        <v>0</v>
      </c>
      <c r="M529" s="52" t="e">
        <f>#REF!+#REF!</f>
        <v>#REF!</v>
      </c>
    </row>
    <row r="530" spans="11:13" ht="12.75">
      <c r="K530" s="273"/>
      <c r="L530" s="8">
        <f t="shared" si="31"/>
        <v>0</v>
      </c>
      <c r="M530" s="52" t="e">
        <f>#REF!+#REF!</f>
        <v>#REF!</v>
      </c>
    </row>
    <row r="531" spans="11:13" ht="12.75">
      <c r="K531" s="273"/>
      <c r="L531" s="8">
        <f aca="true" t="shared" si="32" ref="L531:L594">C532+F531</f>
        <v>0</v>
      </c>
      <c r="M531" s="52" t="e">
        <f>#REF!+#REF!</f>
        <v>#REF!</v>
      </c>
    </row>
    <row r="532" spans="11:13" ht="12.75">
      <c r="K532" s="273"/>
      <c r="L532" s="8">
        <f t="shared" si="32"/>
        <v>0</v>
      </c>
      <c r="M532" s="52" t="e">
        <f>#REF!+#REF!</f>
        <v>#REF!</v>
      </c>
    </row>
    <row r="533" spans="11:13" ht="12.75">
      <c r="K533" s="273"/>
      <c r="L533" s="8">
        <f t="shared" si="32"/>
        <v>0</v>
      </c>
      <c r="M533" s="52" t="e">
        <f>#REF!+#REF!</f>
        <v>#REF!</v>
      </c>
    </row>
    <row r="534" spans="11:13" ht="12.75">
      <c r="K534" s="273"/>
      <c r="L534" s="8">
        <f t="shared" si="32"/>
        <v>0</v>
      </c>
      <c r="M534" s="52" t="e">
        <f>#REF!+#REF!</f>
        <v>#REF!</v>
      </c>
    </row>
    <row r="535" spans="11:13" ht="12.75">
      <c r="K535" s="273"/>
      <c r="L535" s="8">
        <f t="shared" si="32"/>
        <v>0</v>
      </c>
      <c r="M535" s="52" t="e">
        <f>#REF!+#REF!</f>
        <v>#REF!</v>
      </c>
    </row>
    <row r="536" spans="11:13" ht="12.75">
      <c r="K536" s="273"/>
      <c r="L536" s="8">
        <f t="shared" si="32"/>
        <v>0</v>
      </c>
      <c r="M536" s="52" t="e">
        <f>#REF!+#REF!</f>
        <v>#REF!</v>
      </c>
    </row>
    <row r="537" spans="11:13" ht="12.75">
      <c r="K537" s="273"/>
      <c r="L537" s="8">
        <f t="shared" si="32"/>
        <v>0</v>
      </c>
      <c r="M537" s="52" t="e">
        <f>#REF!+#REF!</f>
        <v>#REF!</v>
      </c>
    </row>
    <row r="538" spans="11:13" ht="12.75">
      <c r="K538" s="273"/>
      <c r="L538" s="8">
        <f t="shared" si="32"/>
        <v>0</v>
      </c>
      <c r="M538" s="52" t="e">
        <f>#REF!+#REF!</f>
        <v>#REF!</v>
      </c>
    </row>
    <row r="539" spans="11:13" ht="12.75">
      <c r="K539" s="273"/>
      <c r="L539" s="8">
        <f t="shared" si="32"/>
        <v>0</v>
      </c>
      <c r="M539" s="52" t="e">
        <f>#REF!+#REF!</f>
        <v>#REF!</v>
      </c>
    </row>
    <row r="540" spans="11:13" ht="12.75">
      <c r="K540" s="273"/>
      <c r="L540" s="8">
        <f t="shared" si="32"/>
        <v>0</v>
      </c>
      <c r="M540" s="52" t="e">
        <f>#REF!+#REF!</f>
        <v>#REF!</v>
      </c>
    </row>
    <row r="541" spans="11:13" ht="12.75">
      <c r="K541" s="273"/>
      <c r="L541" s="8">
        <f t="shared" si="32"/>
        <v>0</v>
      </c>
      <c r="M541" s="52" t="e">
        <f>#REF!+#REF!</f>
        <v>#REF!</v>
      </c>
    </row>
    <row r="542" spans="11:13" ht="12.75">
      <c r="K542" s="273"/>
      <c r="L542" s="8">
        <f t="shared" si="32"/>
        <v>0</v>
      </c>
      <c r="M542" s="52" t="e">
        <f>#REF!+#REF!</f>
        <v>#REF!</v>
      </c>
    </row>
    <row r="543" spans="11:13" ht="12.75">
      <c r="K543" s="273"/>
      <c r="L543" s="8">
        <f t="shared" si="32"/>
        <v>0</v>
      </c>
      <c r="M543" s="52" t="e">
        <f>#REF!+#REF!</f>
        <v>#REF!</v>
      </c>
    </row>
    <row r="544" spans="11:13" ht="12.75">
      <c r="K544" s="273"/>
      <c r="L544" s="8">
        <f t="shared" si="32"/>
        <v>0</v>
      </c>
      <c r="M544" s="52" t="e">
        <f>#REF!+#REF!</f>
        <v>#REF!</v>
      </c>
    </row>
    <row r="545" spans="11:13" ht="12.75">
      <c r="K545" s="273"/>
      <c r="L545" s="8">
        <f t="shared" si="32"/>
        <v>0</v>
      </c>
      <c r="M545" s="52" t="e">
        <f>#REF!+#REF!</f>
        <v>#REF!</v>
      </c>
    </row>
    <row r="546" spans="11:13" ht="12.75">
      <c r="K546" s="273"/>
      <c r="L546" s="8">
        <f t="shared" si="32"/>
        <v>0</v>
      </c>
      <c r="M546" s="52" t="e">
        <f>#REF!+#REF!</f>
        <v>#REF!</v>
      </c>
    </row>
    <row r="547" spans="11:13" ht="12.75">
      <c r="K547" s="273"/>
      <c r="L547" s="8">
        <f t="shared" si="32"/>
        <v>0</v>
      </c>
      <c r="M547" s="52" t="e">
        <f>#REF!+#REF!</f>
        <v>#REF!</v>
      </c>
    </row>
    <row r="548" spans="11:13" ht="12.75">
      <c r="K548" s="273"/>
      <c r="L548" s="8">
        <f t="shared" si="32"/>
        <v>0</v>
      </c>
      <c r="M548" s="52" t="e">
        <f>#REF!+#REF!</f>
        <v>#REF!</v>
      </c>
    </row>
    <row r="549" spans="11:13" ht="12.75">
      <c r="K549" s="273"/>
      <c r="L549" s="8">
        <f t="shared" si="32"/>
        <v>0</v>
      </c>
      <c r="M549" s="52" t="e">
        <f>#REF!+#REF!</f>
        <v>#REF!</v>
      </c>
    </row>
    <row r="550" spans="11:13" ht="12.75">
      <c r="K550" s="273"/>
      <c r="L550" s="8">
        <f t="shared" si="32"/>
        <v>0</v>
      </c>
      <c r="M550" s="52" t="e">
        <f>#REF!+#REF!</f>
        <v>#REF!</v>
      </c>
    </row>
    <row r="551" spans="11:13" ht="12.75">
      <c r="K551" s="273"/>
      <c r="L551" s="8">
        <f t="shared" si="32"/>
        <v>0</v>
      </c>
      <c r="M551" s="52" t="e">
        <f>#REF!+#REF!</f>
        <v>#REF!</v>
      </c>
    </row>
    <row r="552" spans="11:13" ht="12.75">
      <c r="K552" s="273"/>
      <c r="L552" s="8">
        <f t="shared" si="32"/>
        <v>0</v>
      </c>
      <c r="M552" s="52" t="e">
        <f>#REF!+#REF!</f>
        <v>#REF!</v>
      </c>
    </row>
    <row r="553" spans="11:13" ht="12.75">
      <c r="K553" s="273"/>
      <c r="L553" s="8">
        <f t="shared" si="32"/>
        <v>0</v>
      </c>
      <c r="M553" s="52" t="e">
        <f>#REF!+#REF!</f>
        <v>#REF!</v>
      </c>
    </row>
    <row r="554" spans="11:13" ht="12.75">
      <c r="K554" s="273"/>
      <c r="L554" s="8">
        <f t="shared" si="32"/>
        <v>0</v>
      </c>
      <c r="M554" s="52" t="e">
        <f>#REF!+#REF!</f>
        <v>#REF!</v>
      </c>
    </row>
    <row r="555" spans="11:13" ht="12.75">
      <c r="K555" s="273"/>
      <c r="L555" s="8">
        <f t="shared" si="32"/>
        <v>0</v>
      </c>
      <c r="M555" s="52" t="e">
        <f>#REF!+#REF!</f>
        <v>#REF!</v>
      </c>
    </row>
    <row r="556" spans="11:13" ht="12.75">
      <c r="K556" s="273"/>
      <c r="L556" s="8">
        <f t="shared" si="32"/>
        <v>0</v>
      </c>
      <c r="M556" s="52" t="e">
        <f>#REF!+#REF!</f>
        <v>#REF!</v>
      </c>
    </row>
    <row r="557" spans="11:13" ht="12.75">
      <c r="K557" s="273"/>
      <c r="L557" s="8">
        <f t="shared" si="32"/>
        <v>0</v>
      </c>
      <c r="M557" s="52" t="e">
        <f>#REF!+#REF!</f>
        <v>#REF!</v>
      </c>
    </row>
    <row r="558" spans="11:13" ht="12.75">
      <c r="K558" s="273"/>
      <c r="L558" s="8">
        <f t="shared" si="32"/>
        <v>0</v>
      </c>
      <c r="M558" s="52" t="e">
        <f>#REF!+#REF!</f>
        <v>#REF!</v>
      </c>
    </row>
    <row r="559" spans="11:13" ht="12.75">
      <c r="K559" s="273"/>
      <c r="L559" s="8">
        <f t="shared" si="32"/>
        <v>0</v>
      </c>
      <c r="M559" s="52" t="e">
        <f>#REF!+#REF!</f>
        <v>#REF!</v>
      </c>
    </row>
    <row r="560" spans="11:13" ht="12.75">
      <c r="K560" s="273"/>
      <c r="L560" s="8">
        <f t="shared" si="32"/>
        <v>0</v>
      </c>
      <c r="M560" s="52" t="e">
        <f>#REF!+#REF!</f>
        <v>#REF!</v>
      </c>
    </row>
    <row r="561" spans="11:13" ht="12.75">
      <c r="K561" s="273"/>
      <c r="L561" s="8">
        <f t="shared" si="32"/>
        <v>0</v>
      </c>
      <c r="M561" s="52" t="e">
        <f>#REF!+#REF!</f>
        <v>#REF!</v>
      </c>
    </row>
    <row r="562" spans="11:13" ht="12.75">
      <c r="K562" s="273"/>
      <c r="L562" s="8">
        <f t="shared" si="32"/>
        <v>0</v>
      </c>
      <c r="M562" s="52" t="e">
        <f>#REF!+#REF!</f>
        <v>#REF!</v>
      </c>
    </row>
    <row r="563" spans="11:13" ht="12.75">
      <c r="K563" s="273"/>
      <c r="L563" s="8">
        <f t="shared" si="32"/>
        <v>0</v>
      </c>
      <c r="M563" s="52" t="e">
        <f>#REF!+#REF!</f>
        <v>#REF!</v>
      </c>
    </row>
    <row r="564" spans="11:13" ht="12.75">
      <c r="K564" s="273"/>
      <c r="L564" s="8">
        <f t="shared" si="32"/>
        <v>0</v>
      </c>
      <c r="M564" s="52" t="e">
        <f>#REF!+#REF!</f>
        <v>#REF!</v>
      </c>
    </row>
    <row r="565" spans="11:13" ht="12.75">
      <c r="K565" s="273"/>
      <c r="L565" s="8">
        <f t="shared" si="32"/>
        <v>0</v>
      </c>
      <c r="M565" s="52" t="e">
        <f>#REF!+#REF!</f>
        <v>#REF!</v>
      </c>
    </row>
    <row r="566" spans="11:13" ht="12.75">
      <c r="K566" s="273"/>
      <c r="L566" s="8">
        <f t="shared" si="32"/>
        <v>0</v>
      </c>
      <c r="M566" s="52" t="e">
        <f>#REF!+#REF!</f>
        <v>#REF!</v>
      </c>
    </row>
    <row r="567" spans="11:13" ht="12.75">
      <c r="K567" s="273"/>
      <c r="L567" s="8">
        <f t="shared" si="32"/>
        <v>0</v>
      </c>
      <c r="M567" s="52" t="e">
        <f>#REF!+#REF!</f>
        <v>#REF!</v>
      </c>
    </row>
    <row r="568" spans="11:13" ht="12.75">
      <c r="K568" s="273"/>
      <c r="L568" s="8">
        <f t="shared" si="32"/>
        <v>0</v>
      </c>
      <c r="M568" s="52" t="e">
        <f>#REF!+#REF!</f>
        <v>#REF!</v>
      </c>
    </row>
    <row r="569" spans="11:13" ht="12.75">
      <c r="K569" s="273"/>
      <c r="L569" s="8">
        <f t="shared" si="32"/>
        <v>0</v>
      </c>
      <c r="M569" s="52" t="e">
        <f>#REF!+#REF!</f>
        <v>#REF!</v>
      </c>
    </row>
    <row r="570" spans="11:13" ht="12.75">
      <c r="K570" s="273"/>
      <c r="L570" s="8">
        <f t="shared" si="32"/>
        <v>0</v>
      </c>
      <c r="M570" s="52" t="e">
        <f>#REF!+#REF!</f>
        <v>#REF!</v>
      </c>
    </row>
    <row r="571" spans="11:13" ht="12.75">
      <c r="K571" s="273"/>
      <c r="L571" s="8">
        <f t="shared" si="32"/>
        <v>0</v>
      </c>
      <c r="M571" s="52" t="e">
        <f>#REF!+#REF!</f>
        <v>#REF!</v>
      </c>
    </row>
    <row r="572" spans="11:13" ht="12.75">
      <c r="K572" s="273"/>
      <c r="L572" s="8">
        <f t="shared" si="32"/>
        <v>0</v>
      </c>
      <c r="M572" s="52" t="e">
        <f>#REF!+#REF!</f>
        <v>#REF!</v>
      </c>
    </row>
    <row r="573" spans="11:13" ht="12.75">
      <c r="K573" s="273"/>
      <c r="L573" s="8">
        <f t="shared" si="32"/>
        <v>0</v>
      </c>
      <c r="M573" s="52" t="e">
        <f>#REF!+#REF!</f>
        <v>#REF!</v>
      </c>
    </row>
    <row r="574" spans="11:13" ht="12.75">
      <c r="K574" s="273"/>
      <c r="L574" s="8">
        <f t="shared" si="32"/>
        <v>0</v>
      </c>
      <c r="M574" s="52" t="e">
        <f>#REF!+#REF!</f>
        <v>#REF!</v>
      </c>
    </row>
    <row r="575" spans="11:13" ht="12.75">
      <c r="K575" s="273"/>
      <c r="L575" s="8">
        <f t="shared" si="32"/>
        <v>0</v>
      </c>
      <c r="M575" s="52" t="e">
        <f>#REF!+#REF!</f>
        <v>#REF!</v>
      </c>
    </row>
    <row r="576" spans="11:13" ht="12.75">
      <c r="K576" s="273"/>
      <c r="L576" s="8">
        <f t="shared" si="32"/>
        <v>0</v>
      </c>
      <c r="M576" s="52" t="e">
        <f>#REF!+#REF!</f>
        <v>#REF!</v>
      </c>
    </row>
    <row r="577" spans="11:13" ht="12.75">
      <c r="K577" s="273"/>
      <c r="L577" s="8">
        <f t="shared" si="32"/>
        <v>0</v>
      </c>
      <c r="M577" s="52" t="e">
        <f>#REF!+#REF!</f>
        <v>#REF!</v>
      </c>
    </row>
    <row r="578" spans="11:13" ht="12.75">
      <c r="K578" s="273"/>
      <c r="L578" s="8">
        <f t="shared" si="32"/>
        <v>0</v>
      </c>
      <c r="M578" s="52" t="e">
        <f>#REF!+#REF!</f>
        <v>#REF!</v>
      </c>
    </row>
    <row r="579" spans="11:13" ht="12.75">
      <c r="K579" s="273"/>
      <c r="L579" s="8">
        <f t="shared" si="32"/>
        <v>0</v>
      </c>
      <c r="M579" s="52" t="e">
        <f>#REF!+#REF!</f>
        <v>#REF!</v>
      </c>
    </row>
    <row r="580" spans="11:13" ht="12.75">
      <c r="K580" s="273"/>
      <c r="L580" s="8">
        <f t="shared" si="32"/>
        <v>0</v>
      </c>
      <c r="M580" s="52" t="e">
        <f>#REF!+#REF!</f>
        <v>#REF!</v>
      </c>
    </row>
    <row r="581" spans="11:13" ht="12.75">
      <c r="K581" s="273"/>
      <c r="L581" s="8">
        <f t="shared" si="32"/>
        <v>0</v>
      </c>
      <c r="M581" s="52" t="e">
        <f>#REF!+#REF!</f>
        <v>#REF!</v>
      </c>
    </row>
    <row r="582" spans="11:13" ht="12.75">
      <c r="K582" s="273"/>
      <c r="L582" s="8">
        <f t="shared" si="32"/>
        <v>0</v>
      </c>
      <c r="M582" s="52" t="e">
        <f>#REF!+#REF!</f>
        <v>#REF!</v>
      </c>
    </row>
    <row r="583" spans="11:13" ht="12.75">
      <c r="K583" s="273"/>
      <c r="L583" s="8">
        <f t="shared" si="32"/>
        <v>0</v>
      </c>
      <c r="M583" s="52" t="e">
        <f>#REF!+#REF!</f>
        <v>#REF!</v>
      </c>
    </row>
    <row r="584" spans="11:13" ht="12.75">
      <c r="K584" s="273"/>
      <c r="L584" s="8">
        <f t="shared" si="32"/>
        <v>0</v>
      </c>
      <c r="M584" s="52" t="e">
        <f>#REF!+#REF!</f>
        <v>#REF!</v>
      </c>
    </row>
    <row r="585" spans="11:13" ht="12.75">
      <c r="K585" s="273"/>
      <c r="L585" s="8">
        <f t="shared" si="32"/>
        <v>0</v>
      </c>
      <c r="M585" s="52" t="e">
        <f>#REF!+#REF!</f>
        <v>#REF!</v>
      </c>
    </row>
    <row r="586" spans="11:13" ht="12.75">
      <c r="K586" s="273"/>
      <c r="L586" s="8">
        <f t="shared" si="32"/>
        <v>0</v>
      </c>
      <c r="M586" s="52" t="e">
        <f>#REF!+#REF!</f>
        <v>#REF!</v>
      </c>
    </row>
    <row r="587" spans="11:13" ht="12.75">
      <c r="K587" s="273"/>
      <c r="L587" s="8">
        <f t="shared" si="32"/>
        <v>0</v>
      </c>
      <c r="M587" s="52" t="e">
        <f>#REF!+#REF!</f>
        <v>#REF!</v>
      </c>
    </row>
    <row r="588" spans="11:13" ht="12.75">
      <c r="K588" s="273"/>
      <c r="L588" s="8">
        <f t="shared" si="32"/>
        <v>0</v>
      </c>
      <c r="M588" s="52" t="e">
        <f>#REF!+#REF!</f>
        <v>#REF!</v>
      </c>
    </row>
    <row r="589" spans="11:13" ht="12.75">
      <c r="K589" s="273"/>
      <c r="L589" s="8">
        <f t="shared" si="32"/>
        <v>0</v>
      </c>
      <c r="M589" s="52" t="e">
        <f>#REF!+#REF!</f>
        <v>#REF!</v>
      </c>
    </row>
    <row r="590" spans="11:13" ht="12.75">
      <c r="K590" s="273"/>
      <c r="L590" s="8">
        <f t="shared" si="32"/>
        <v>0</v>
      </c>
      <c r="M590" s="52" t="e">
        <f>#REF!+#REF!</f>
        <v>#REF!</v>
      </c>
    </row>
    <row r="591" spans="11:13" ht="12.75">
      <c r="K591" s="273"/>
      <c r="L591" s="8">
        <f t="shared" si="32"/>
        <v>0</v>
      </c>
      <c r="M591" s="52" t="e">
        <f>#REF!+#REF!</f>
        <v>#REF!</v>
      </c>
    </row>
    <row r="592" spans="11:13" ht="12.75">
      <c r="K592" s="273"/>
      <c r="L592" s="8">
        <f t="shared" si="32"/>
        <v>0</v>
      </c>
      <c r="M592" s="52" t="e">
        <f>#REF!+#REF!</f>
        <v>#REF!</v>
      </c>
    </row>
    <row r="593" spans="11:13" ht="12.75">
      <c r="K593" s="273"/>
      <c r="L593" s="8">
        <f t="shared" si="32"/>
        <v>0</v>
      </c>
      <c r="M593" s="52" t="e">
        <f>#REF!+#REF!</f>
        <v>#REF!</v>
      </c>
    </row>
    <row r="594" spans="11:13" ht="12.75">
      <c r="K594" s="273"/>
      <c r="L594" s="8">
        <f t="shared" si="32"/>
        <v>0</v>
      </c>
      <c r="M594" s="52" t="e">
        <f>#REF!+#REF!</f>
        <v>#REF!</v>
      </c>
    </row>
    <row r="595" spans="11:13" ht="12.75">
      <c r="K595" s="273"/>
      <c r="L595" s="8">
        <f aca="true" t="shared" si="33" ref="L595:L624">C596+F595</f>
        <v>0</v>
      </c>
      <c r="M595" s="52" t="e">
        <f>#REF!+#REF!</f>
        <v>#REF!</v>
      </c>
    </row>
    <row r="596" spans="11:13" ht="12.75">
      <c r="K596" s="273"/>
      <c r="L596" s="8">
        <f t="shared" si="33"/>
        <v>0</v>
      </c>
      <c r="M596" s="52" t="e">
        <f>#REF!+#REF!</f>
        <v>#REF!</v>
      </c>
    </row>
    <row r="597" spans="11:13" ht="12.75">
      <c r="K597" s="273"/>
      <c r="L597" s="8">
        <f t="shared" si="33"/>
        <v>0</v>
      </c>
      <c r="M597" s="52" t="e">
        <f>#REF!+#REF!</f>
        <v>#REF!</v>
      </c>
    </row>
    <row r="598" spans="11:13" ht="12.75">
      <c r="K598" s="273"/>
      <c r="L598" s="8">
        <f t="shared" si="33"/>
        <v>0</v>
      </c>
      <c r="M598" s="52" t="e">
        <f>#REF!+#REF!</f>
        <v>#REF!</v>
      </c>
    </row>
    <row r="599" spans="11:13" ht="12.75">
      <c r="K599" s="273"/>
      <c r="L599" s="8">
        <f t="shared" si="33"/>
        <v>0</v>
      </c>
      <c r="M599" s="52" t="e">
        <f>#REF!+#REF!</f>
        <v>#REF!</v>
      </c>
    </row>
    <row r="600" spans="11:13" ht="12.75">
      <c r="K600" s="273"/>
      <c r="L600" s="8">
        <f t="shared" si="33"/>
        <v>0</v>
      </c>
      <c r="M600" s="52" t="e">
        <f>#REF!+#REF!</f>
        <v>#REF!</v>
      </c>
    </row>
    <row r="601" spans="11:13" ht="12.75">
      <c r="K601" s="273"/>
      <c r="L601" s="8">
        <f t="shared" si="33"/>
        <v>0</v>
      </c>
      <c r="M601" s="52" t="e">
        <f>#REF!+#REF!</f>
        <v>#REF!</v>
      </c>
    </row>
    <row r="602" spans="11:13" ht="12.75">
      <c r="K602" s="273"/>
      <c r="L602" s="8">
        <f t="shared" si="33"/>
        <v>0</v>
      </c>
      <c r="M602" s="52" t="e">
        <f>#REF!+#REF!</f>
        <v>#REF!</v>
      </c>
    </row>
    <row r="603" spans="11:13" ht="12.75">
      <c r="K603" s="273"/>
      <c r="L603" s="8">
        <f t="shared" si="33"/>
        <v>0</v>
      </c>
      <c r="M603" s="52" t="e">
        <f>#REF!+#REF!</f>
        <v>#REF!</v>
      </c>
    </row>
    <row r="604" spans="11:13" ht="12.75">
      <c r="K604" s="273"/>
      <c r="L604" s="8">
        <f t="shared" si="33"/>
        <v>0</v>
      </c>
      <c r="M604" s="52" t="e">
        <f>#REF!+#REF!</f>
        <v>#REF!</v>
      </c>
    </row>
    <row r="605" spans="11:13" ht="12.75">
      <c r="K605" s="273"/>
      <c r="L605" s="8">
        <f t="shared" si="33"/>
        <v>0</v>
      </c>
      <c r="M605" s="52" t="e">
        <f>#REF!+#REF!</f>
        <v>#REF!</v>
      </c>
    </row>
    <row r="606" spans="11:13" ht="12.75">
      <c r="K606" s="273"/>
      <c r="L606" s="8">
        <f t="shared" si="33"/>
        <v>0</v>
      </c>
      <c r="M606" s="52" t="e">
        <f>#REF!+#REF!</f>
        <v>#REF!</v>
      </c>
    </row>
    <row r="607" spans="11:13" ht="12.75">
      <c r="K607" s="273"/>
      <c r="L607" s="8">
        <f t="shared" si="33"/>
        <v>0</v>
      </c>
      <c r="M607" s="52" t="e">
        <f>#REF!+#REF!</f>
        <v>#REF!</v>
      </c>
    </row>
    <row r="608" spans="11:13" ht="12.75">
      <c r="K608" s="273"/>
      <c r="L608" s="8">
        <f t="shared" si="33"/>
        <v>0</v>
      </c>
      <c r="M608" s="52" t="e">
        <f>#REF!+#REF!</f>
        <v>#REF!</v>
      </c>
    </row>
    <row r="609" spans="11:13" ht="12.75">
      <c r="K609" s="273"/>
      <c r="L609" s="8">
        <f t="shared" si="33"/>
        <v>0</v>
      </c>
      <c r="M609" s="52" t="e">
        <f>#REF!+#REF!</f>
        <v>#REF!</v>
      </c>
    </row>
    <row r="610" spans="11:13" ht="12.75">
      <c r="K610" s="273"/>
      <c r="L610" s="8">
        <f t="shared" si="33"/>
        <v>0</v>
      </c>
      <c r="M610" s="52" t="e">
        <f>#REF!+#REF!</f>
        <v>#REF!</v>
      </c>
    </row>
    <row r="611" spans="11:13" ht="12.75">
      <c r="K611" s="273"/>
      <c r="L611" s="8">
        <f t="shared" si="33"/>
        <v>0</v>
      </c>
      <c r="M611" s="52" t="e">
        <f>#REF!+#REF!</f>
        <v>#REF!</v>
      </c>
    </row>
    <row r="612" spans="11:13" ht="12.75">
      <c r="K612" s="273"/>
      <c r="L612" s="8">
        <f t="shared" si="33"/>
        <v>0</v>
      </c>
      <c r="M612" s="52" t="e">
        <f>#REF!+#REF!</f>
        <v>#REF!</v>
      </c>
    </row>
    <row r="613" spans="11:13" ht="12.75">
      <c r="K613" s="273"/>
      <c r="L613" s="8">
        <f t="shared" si="33"/>
        <v>0</v>
      </c>
      <c r="M613" s="52" t="e">
        <f>#REF!+#REF!</f>
        <v>#REF!</v>
      </c>
    </row>
    <row r="614" spans="11:13" ht="12.75">
      <c r="K614" s="273"/>
      <c r="L614" s="8">
        <f t="shared" si="33"/>
        <v>0</v>
      </c>
      <c r="M614" s="52" t="e">
        <f>#REF!+#REF!</f>
        <v>#REF!</v>
      </c>
    </row>
    <row r="615" spans="11:13" ht="12.75">
      <c r="K615" s="273"/>
      <c r="L615" s="8">
        <f t="shared" si="33"/>
        <v>0</v>
      </c>
      <c r="M615" s="52" t="e">
        <f>#REF!+#REF!</f>
        <v>#REF!</v>
      </c>
    </row>
    <row r="616" spans="11:13" ht="12.75">
      <c r="K616" s="273"/>
      <c r="L616" s="8">
        <f t="shared" si="33"/>
        <v>0</v>
      </c>
      <c r="M616" s="52" t="e">
        <f>#REF!+#REF!</f>
        <v>#REF!</v>
      </c>
    </row>
    <row r="617" spans="11:13" ht="12.75">
      <c r="K617" s="273"/>
      <c r="L617" s="8">
        <f t="shared" si="33"/>
        <v>0</v>
      </c>
      <c r="M617" s="52" t="e">
        <f>#REF!+#REF!</f>
        <v>#REF!</v>
      </c>
    </row>
    <row r="618" spans="11:13" ht="12.75">
      <c r="K618" s="273"/>
      <c r="L618" s="8">
        <f t="shared" si="33"/>
        <v>0</v>
      </c>
      <c r="M618" s="52" t="e">
        <f>#REF!+#REF!</f>
        <v>#REF!</v>
      </c>
    </row>
    <row r="619" spans="11:13" ht="12.75">
      <c r="K619" s="273"/>
      <c r="L619" s="8">
        <f t="shared" si="33"/>
        <v>0</v>
      </c>
      <c r="M619" s="52" t="e">
        <f>#REF!+#REF!</f>
        <v>#REF!</v>
      </c>
    </row>
    <row r="620" spans="11:13" ht="12.75">
      <c r="K620" s="273"/>
      <c r="L620" s="8">
        <f t="shared" si="33"/>
        <v>0</v>
      </c>
      <c r="M620" s="52" t="e">
        <f>#REF!+#REF!</f>
        <v>#REF!</v>
      </c>
    </row>
    <row r="621" spans="11:13" ht="12.75">
      <c r="K621" s="273"/>
      <c r="L621" s="8">
        <f t="shared" si="33"/>
        <v>0</v>
      </c>
      <c r="M621" s="52" t="e">
        <f>#REF!+#REF!</f>
        <v>#REF!</v>
      </c>
    </row>
    <row r="622" spans="11:13" ht="12.75">
      <c r="K622" s="273"/>
      <c r="L622" s="8">
        <f t="shared" si="33"/>
        <v>0</v>
      </c>
      <c r="M622" s="52" t="e">
        <f>#REF!+#REF!</f>
        <v>#REF!</v>
      </c>
    </row>
    <row r="623" spans="11:13" ht="12.75">
      <c r="K623" s="273"/>
      <c r="L623" s="8">
        <f t="shared" si="33"/>
        <v>0</v>
      </c>
      <c r="M623" s="52" t="e">
        <f>#REF!+#REF!</f>
        <v>#REF!</v>
      </c>
    </row>
    <row r="624" spans="11:13" ht="12.75">
      <c r="K624" s="273"/>
      <c r="L624" s="8">
        <f t="shared" si="33"/>
        <v>0</v>
      </c>
      <c r="M624" s="52" t="e">
        <f>#REF!+#REF!</f>
        <v>#REF!</v>
      </c>
    </row>
    <row r="625" spans="11:13" ht="12.75">
      <c r="K625" s="273"/>
      <c r="L625" s="16"/>
      <c r="M625" s="52" t="e">
        <f>#REF!+#REF!</f>
        <v>#REF!</v>
      </c>
    </row>
    <row r="626" spans="11:13" ht="12.75">
      <c r="K626" s="273"/>
      <c r="L626" s="16"/>
      <c r="M626" s="52" t="e">
        <f>#REF!+#REF!</f>
        <v>#REF!</v>
      </c>
    </row>
    <row r="627" spans="11:13" ht="12.75">
      <c r="K627" s="273"/>
      <c r="L627" s="16"/>
      <c r="M627" s="52" t="e">
        <f>#REF!+#REF!</f>
        <v>#REF!</v>
      </c>
    </row>
    <row r="628" spans="11:13" ht="12.75">
      <c r="K628" s="273"/>
      <c r="L628" s="16"/>
      <c r="M628" s="52" t="e">
        <f>#REF!+#REF!</f>
        <v>#REF!</v>
      </c>
    </row>
    <row r="629" spans="11:13" ht="12.75">
      <c r="K629" s="273"/>
      <c r="L629" s="16"/>
      <c r="M629" s="52" t="e">
        <f>#REF!+#REF!</f>
        <v>#REF!</v>
      </c>
    </row>
    <row r="630" spans="11:13" ht="12.75">
      <c r="K630" s="273"/>
      <c r="L630" s="16"/>
      <c r="M630" s="52" t="e">
        <f>#REF!+#REF!</f>
        <v>#REF!</v>
      </c>
    </row>
    <row r="631" spans="11:13" ht="12.75">
      <c r="K631" s="273"/>
      <c r="L631" s="16"/>
      <c r="M631" s="52" t="e">
        <f>#REF!+#REF!</f>
        <v>#REF!</v>
      </c>
    </row>
    <row r="632" spans="11:13" ht="12.75">
      <c r="K632" s="273"/>
      <c r="L632" s="16"/>
      <c r="M632" s="52" t="e">
        <f>#REF!+#REF!</f>
        <v>#REF!</v>
      </c>
    </row>
    <row r="633" spans="11:13" ht="12.75">
      <c r="K633" s="273"/>
      <c r="L633" s="16"/>
      <c r="M633" s="52" t="e">
        <f>#REF!+#REF!</f>
        <v>#REF!</v>
      </c>
    </row>
    <row r="634" spans="11:13" ht="12.75">
      <c r="K634" s="273"/>
      <c r="L634" s="16"/>
      <c r="M634" s="52" t="e">
        <f>#REF!+#REF!</f>
        <v>#REF!</v>
      </c>
    </row>
    <row r="635" spans="11:13" ht="12.75">
      <c r="K635" s="273"/>
      <c r="L635" s="16"/>
      <c r="M635" s="52" t="e">
        <f>#REF!+#REF!</f>
        <v>#REF!</v>
      </c>
    </row>
    <row r="636" spans="11:13" ht="12.75">
      <c r="K636" s="273"/>
      <c r="L636" s="16"/>
      <c r="M636" s="52" t="e">
        <f>#REF!+#REF!</f>
        <v>#REF!</v>
      </c>
    </row>
    <row r="637" spans="11:13" ht="12.75">
      <c r="K637" s="273"/>
      <c r="L637" s="16"/>
      <c r="M637" s="52" t="e">
        <f>#REF!+#REF!</f>
        <v>#REF!</v>
      </c>
    </row>
    <row r="638" spans="11:13" ht="12.75">
      <c r="K638" s="273"/>
      <c r="L638" s="16"/>
      <c r="M638" s="52" t="e">
        <f>#REF!+#REF!</f>
        <v>#REF!</v>
      </c>
    </row>
    <row r="639" spans="11:13" ht="12.75">
      <c r="K639" s="273"/>
      <c r="L639" s="16"/>
      <c r="M639" s="52" t="e">
        <f>#REF!+#REF!</f>
        <v>#REF!</v>
      </c>
    </row>
    <row r="640" spans="11:13" ht="12.75">
      <c r="K640" s="273"/>
      <c r="L640" s="16"/>
      <c r="M640" s="52" t="e">
        <f>#REF!+#REF!</f>
        <v>#REF!</v>
      </c>
    </row>
    <row r="641" spans="11:13" ht="12.75">
      <c r="K641" s="273"/>
      <c r="L641" s="16"/>
      <c r="M641" s="52" t="e">
        <f>#REF!+#REF!</f>
        <v>#REF!</v>
      </c>
    </row>
    <row r="642" spans="11:13" ht="12.75">
      <c r="K642" s="273"/>
      <c r="L642" s="16"/>
      <c r="M642" s="52" t="e">
        <f>#REF!+#REF!</f>
        <v>#REF!</v>
      </c>
    </row>
    <row r="643" spans="11:13" ht="12.75">
      <c r="K643" s="273"/>
      <c r="L643" s="16"/>
      <c r="M643" s="52" t="e">
        <f>#REF!+#REF!</f>
        <v>#REF!</v>
      </c>
    </row>
    <row r="644" spans="11:13" ht="12.75">
      <c r="K644" s="273"/>
      <c r="L644" s="16"/>
      <c r="M644" s="52" t="e">
        <f>#REF!+#REF!</f>
        <v>#REF!</v>
      </c>
    </row>
    <row r="645" spans="11:13" ht="12.75">
      <c r="K645" s="273"/>
      <c r="L645" s="16"/>
      <c r="M645" s="52" t="e">
        <f>#REF!+#REF!</f>
        <v>#REF!</v>
      </c>
    </row>
    <row r="646" spans="11:13" ht="12.75">
      <c r="K646" s="273"/>
      <c r="L646" s="16"/>
      <c r="M646" s="52" t="e">
        <f>#REF!+#REF!</f>
        <v>#REF!</v>
      </c>
    </row>
    <row r="647" spans="11:13" ht="12.75">
      <c r="K647" s="273"/>
      <c r="L647" s="16"/>
      <c r="M647" s="52" t="e">
        <f>#REF!+#REF!</f>
        <v>#REF!</v>
      </c>
    </row>
    <row r="648" spans="11:13" ht="12.75">
      <c r="K648" s="273"/>
      <c r="L648" s="16"/>
      <c r="M648" s="52" t="e">
        <f>#REF!+#REF!</f>
        <v>#REF!</v>
      </c>
    </row>
    <row r="649" spans="11:13" ht="12.75">
      <c r="K649" s="273"/>
      <c r="L649" s="16"/>
      <c r="M649" s="52" t="e">
        <f>#REF!+#REF!</f>
        <v>#REF!</v>
      </c>
    </row>
    <row r="650" spans="11:13" ht="12.75">
      <c r="K650" s="273"/>
      <c r="L650" s="16"/>
      <c r="M650" s="52" t="e">
        <f>#REF!+#REF!</f>
        <v>#REF!</v>
      </c>
    </row>
    <row r="651" spans="11:13" ht="12.75">
      <c r="K651" s="273"/>
      <c r="L651" s="16"/>
      <c r="M651" s="52" t="e">
        <f>#REF!+#REF!</f>
        <v>#REF!</v>
      </c>
    </row>
    <row r="652" spans="11:13" ht="12.75">
      <c r="K652" s="273"/>
      <c r="L652" s="16"/>
      <c r="M652" s="52" t="e">
        <f>#REF!+#REF!</f>
        <v>#REF!</v>
      </c>
    </row>
    <row r="653" spans="11:13" ht="12.75">
      <c r="K653" s="273"/>
      <c r="L653" s="16"/>
      <c r="M653" s="52" t="e">
        <f>#REF!+#REF!</f>
        <v>#REF!</v>
      </c>
    </row>
    <row r="654" spans="11:13" ht="12.75">
      <c r="K654" s="273"/>
      <c r="L654" s="16"/>
      <c r="M654" s="52" t="e">
        <f>#REF!+#REF!</f>
        <v>#REF!</v>
      </c>
    </row>
    <row r="655" spans="11:13" ht="12.75">
      <c r="K655" s="273"/>
      <c r="L655" s="16"/>
      <c r="M655" s="52" t="e">
        <f>#REF!+#REF!</f>
        <v>#REF!</v>
      </c>
    </row>
    <row r="656" spans="11:13" ht="12.75">
      <c r="K656" s="273"/>
      <c r="L656" s="16"/>
      <c r="M656" s="52" t="e">
        <f>#REF!+#REF!</f>
        <v>#REF!</v>
      </c>
    </row>
    <row r="657" spans="11:13" ht="12.75">
      <c r="K657" s="273"/>
      <c r="L657" s="16"/>
      <c r="M657" s="52" t="e">
        <f>#REF!+#REF!</f>
        <v>#REF!</v>
      </c>
    </row>
    <row r="658" spans="11:13" ht="12.75">
      <c r="K658" s="273"/>
      <c r="L658" s="16"/>
      <c r="M658" s="52" t="e">
        <f>#REF!+#REF!</f>
        <v>#REF!</v>
      </c>
    </row>
    <row r="659" spans="11:13" ht="12.75">
      <c r="K659" s="273"/>
      <c r="L659" s="16"/>
      <c r="M659" s="52" t="e">
        <f>#REF!+#REF!</f>
        <v>#REF!</v>
      </c>
    </row>
    <row r="660" spans="11:13" ht="12.75">
      <c r="K660" s="273"/>
      <c r="L660" s="16"/>
      <c r="M660" s="52" t="e">
        <f>#REF!+#REF!</f>
        <v>#REF!</v>
      </c>
    </row>
    <row r="661" spans="11:13" ht="12.75">
      <c r="K661" s="273"/>
      <c r="L661" s="16"/>
      <c r="M661" s="52" t="e">
        <f>#REF!+#REF!</f>
        <v>#REF!</v>
      </c>
    </row>
    <row r="662" spans="11:13" ht="12.75">
      <c r="K662" s="273"/>
      <c r="L662" s="16"/>
      <c r="M662" s="52" t="e">
        <f>#REF!+#REF!</f>
        <v>#REF!</v>
      </c>
    </row>
    <row r="663" spans="11:13" ht="12.75">
      <c r="K663" s="273"/>
      <c r="L663" s="16"/>
      <c r="M663" s="52" t="e">
        <f>#REF!+#REF!</f>
        <v>#REF!</v>
      </c>
    </row>
    <row r="664" spans="11:13" ht="12.75">
      <c r="K664" s="273"/>
      <c r="L664" s="16"/>
      <c r="M664" s="52" t="e">
        <f>#REF!+#REF!</f>
        <v>#REF!</v>
      </c>
    </row>
    <row r="665" spans="11:13" ht="12.75">
      <c r="K665" s="273"/>
      <c r="L665" s="16"/>
      <c r="M665" s="52" t="e">
        <f>#REF!+#REF!</f>
        <v>#REF!</v>
      </c>
    </row>
    <row r="666" spans="11:13" ht="12.75">
      <c r="K666" s="273"/>
      <c r="L666" s="16"/>
      <c r="M666" s="52" t="e">
        <f>#REF!+#REF!</f>
        <v>#REF!</v>
      </c>
    </row>
    <row r="667" spans="11:13" ht="12.75">
      <c r="K667" s="273"/>
      <c r="L667" s="16"/>
      <c r="M667" s="52" t="e">
        <f>#REF!+#REF!</f>
        <v>#REF!</v>
      </c>
    </row>
    <row r="668" spans="11:13" ht="12.75">
      <c r="K668" s="273"/>
      <c r="L668" s="16"/>
      <c r="M668" s="52" t="e">
        <f>#REF!+#REF!</f>
        <v>#REF!</v>
      </c>
    </row>
    <row r="669" spans="11:13" ht="12.75">
      <c r="K669" s="273"/>
      <c r="L669" s="16"/>
      <c r="M669" s="52" t="e">
        <f>#REF!+#REF!</f>
        <v>#REF!</v>
      </c>
    </row>
    <row r="670" spans="11:13" ht="12.75">
      <c r="K670" s="273"/>
      <c r="L670" s="16"/>
      <c r="M670" s="52" t="e">
        <f>#REF!+#REF!</f>
        <v>#REF!</v>
      </c>
    </row>
    <row r="671" spans="11:13" ht="12.75">
      <c r="K671" s="273"/>
      <c r="L671" s="16"/>
      <c r="M671" s="52" t="e">
        <f>#REF!+#REF!</f>
        <v>#REF!</v>
      </c>
    </row>
    <row r="672" spans="11:13" ht="12.75">
      <c r="K672" s="273"/>
      <c r="L672" s="16"/>
      <c r="M672" s="52" t="e">
        <f>#REF!+#REF!</f>
        <v>#REF!</v>
      </c>
    </row>
    <row r="673" spans="11:13" ht="12.75">
      <c r="K673" s="273"/>
      <c r="L673" s="16"/>
      <c r="M673" s="52" t="e">
        <f>#REF!+#REF!</f>
        <v>#REF!</v>
      </c>
    </row>
    <row r="674" spans="11:13" ht="12.75">
      <c r="K674" s="273"/>
      <c r="L674" s="16"/>
      <c r="M674" s="52" t="e">
        <f>#REF!+#REF!</f>
        <v>#REF!</v>
      </c>
    </row>
    <row r="675" spans="11:13" ht="12.75">
      <c r="K675" s="273"/>
      <c r="L675" s="16"/>
      <c r="M675" s="52" t="e">
        <f>#REF!+#REF!</f>
        <v>#REF!</v>
      </c>
    </row>
    <row r="676" spans="11:13" ht="12.75">
      <c r="K676" s="273"/>
      <c r="L676" s="16"/>
      <c r="M676" s="52" t="e">
        <f>#REF!+#REF!</f>
        <v>#REF!</v>
      </c>
    </row>
    <row r="677" spans="11:13" ht="12.75">
      <c r="K677" s="273"/>
      <c r="L677" s="16"/>
      <c r="M677" s="52" t="e">
        <f>#REF!+#REF!</f>
        <v>#REF!</v>
      </c>
    </row>
    <row r="678" spans="11:13" ht="12.75">
      <c r="K678" s="273"/>
      <c r="L678" s="16"/>
      <c r="M678" s="52" t="e">
        <f>#REF!+#REF!</f>
        <v>#REF!</v>
      </c>
    </row>
    <row r="679" spans="11:13" ht="12.75">
      <c r="K679" s="273"/>
      <c r="L679" s="16"/>
      <c r="M679" s="52" t="e">
        <f>#REF!+#REF!</f>
        <v>#REF!</v>
      </c>
    </row>
    <row r="680" spans="11:13" ht="12.75">
      <c r="K680" s="273"/>
      <c r="L680" s="16"/>
      <c r="M680" s="52" t="e">
        <f>#REF!+#REF!</f>
        <v>#REF!</v>
      </c>
    </row>
    <row r="681" spans="11:13" ht="12.75">
      <c r="K681" s="273"/>
      <c r="L681" s="16"/>
      <c r="M681" s="52" t="e">
        <f>#REF!+#REF!</f>
        <v>#REF!</v>
      </c>
    </row>
    <row r="682" spans="11:13" ht="12.75">
      <c r="K682" s="273"/>
      <c r="L682" s="16"/>
      <c r="M682" s="52" t="e">
        <f>#REF!+#REF!</f>
        <v>#REF!</v>
      </c>
    </row>
    <row r="683" spans="11:13" ht="12.75">
      <c r="K683" s="273"/>
      <c r="L683" s="16"/>
      <c r="M683" s="52" t="e">
        <f>#REF!+#REF!</f>
        <v>#REF!</v>
      </c>
    </row>
    <row r="684" spans="11:13" ht="12.75">
      <c r="K684" s="273"/>
      <c r="L684" s="16"/>
      <c r="M684" s="52" t="e">
        <f>#REF!+#REF!</f>
        <v>#REF!</v>
      </c>
    </row>
    <row r="685" spans="11:13" ht="12.75">
      <c r="K685" s="273"/>
      <c r="L685" s="16"/>
      <c r="M685" s="52" t="e">
        <f>#REF!+#REF!</f>
        <v>#REF!</v>
      </c>
    </row>
    <row r="686" spans="11:13" ht="12.75">
      <c r="K686" s="273"/>
      <c r="L686" s="16"/>
      <c r="M686" s="52" t="e">
        <f>#REF!+#REF!</f>
        <v>#REF!</v>
      </c>
    </row>
    <row r="687" spans="11:13" ht="12.75">
      <c r="K687" s="273"/>
      <c r="L687" s="16"/>
      <c r="M687" s="52" t="e">
        <f>#REF!+#REF!</f>
        <v>#REF!</v>
      </c>
    </row>
    <row r="688" spans="11:13" ht="12.75">
      <c r="K688" s="273"/>
      <c r="L688" s="16"/>
      <c r="M688" s="52" t="e">
        <f>#REF!+#REF!</f>
        <v>#REF!</v>
      </c>
    </row>
    <row r="689" spans="11:13" ht="12.75">
      <c r="K689" s="273"/>
      <c r="L689" s="16"/>
      <c r="M689" s="52" t="e">
        <f>#REF!+#REF!</f>
        <v>#REF!</v>
      </c>
    </row>
    <row r="690" spans="11:13" ht="12.75">
      <c r="K690" s="273"/>
      <c r="L690" s="16"/>
      <c r="M690" s="52" t="e">
        <f>#REF!+#REF!</f>
        <v>#REF!</v>
      </c>
    </row>
    <row r="691" spans="11:13" ht="12.75">
      <c r="K691" s="273"/>
      <c r="L691" s="16"/>
      <c r="M691" s="52" t="e">
        <f>#REF!+#REF!</f>
        <v>#REF!</v>
      </c>
    </row>
    <row r="692" spans="11:13" ht="12.75">
      <c r="K692" s="273"/>
      <c r="L692" s="16"/>
      <c r="M692" s="52" t="e">
        <f>#REF!+#REF!</f>
        <v>#REF!</v>
      </c>
    </row>
    <row r="693" spans="11:13" ht="12.75">
      <c r="K693" s="273"/>
      <c r="L693" s="16"/>
      <c r="M693" s="52" t="e">
        <f>#REF!+#REF!</f>
        <v>#REF!</v>
      </c>
    </row>
    <row r="694" spans="11:13" ht="12.75">
      <c r="K694" s="273"/>
      <c r="L694" s="16"/>
      <c r="M694" s="52" t="e">
        <f>#REF!+#REF!</f>
        <v>#REF!</v>
      </c>
    </row>
    <row r="695" spans="11:13" ht="12.75">
      <c r="K695" s="273"/>
      <c r="L695" s="16"/>
      <c r="M695" s="52" t="e">
        <f>#REF!+#REF!</f>
        <v>#REF!</v>
      </c>
    </row>
    <row r="696" spans="11:13" ht="12.75">
      <c r="K696" s="273"/>
      <c r="L696" s="16"/>
      <c r="M696" s="52" t="e">
        <f>#REF!+#REF!</f>
        <v>#REF!</v>
      </c>
    </row>
    <row r="697" spans="11:13" ht="12.75">
      <c r="K697" s="273"/>
      <c r="L697" s="16"/>
      <c r="M697" s="52" t="e">
        <f>#REF!+#REF!</f>
        <v>#REF!</v>
      </c>
    </row>
    <row r="698" spans="11:13" ht="12.75">
      <c r="K698" s="273"/>
      <c r="L698" s="16"/>
      <c r="M698" s="52" t="e">
        <f>#REF!+#REF!</f>
        <v>#REF!</v>
      </c>
    </row>
    <row r="699" spans="11:12" ht="12.75">
      <c r="K699" s="273"/>
      <c r="L699" s="16"/>
    </row>
    <row r="700" spans="11:12" ht="12.75">
      <c r="K700" s="273"/>
      <c r="L700" s="16"/>
    </row>
    <row r="701" spans="11:12" ht="12.75">
      <c r="K701" s="273"/>
      <c r="L701" s="16"/>
    </row>
    <row r="702" spans="11:12" ht="12.75">
      <c r="K702" s="273"/>
      <c r="L702" s="16"/>
    </row>
    <row r="703" spans="11:12" ht="12.75">
      <c r="K703" s="273"/>
      <c r="L703" s="16"/>
    </row>
    <row r="704" spans="11:12" ht="12.75">
      <c r="K704" s="273"/>
      <c r="L704" s="16"/>
    </row>
    <row r="705" spans="11:12" ht="12.75">
      <c r="K705" s="273"/>
      <c r="L705" s="16"/>
    </row>
    <row r="706" spans="11:12" ht="12.75">
      <c r="K706" s="273"/>
      <c r="L706" s="16"/>
    </row>
    <row r="707" spans="11:12" ht="12.75">
      <c r="K707" s="273"/>
      <c r="L707" s="16"/>
    </row>
    <row r="708" spans="11:12" ht="12.75">
      <c r="K708" s="273"/>
      <c r="L708" s="16"/>
    </row>
    <row r="709" spans="11:12" ht="12.75">
      <c r="K709" s="273"/>
      <c r="L709" s="16"/>
    </row>
    <row r="710" spans="11:12" ht="12.75">
      <c r="K710" s="273"/>
      <c r="L710" s="16"/>
    </row>
    <row r="711" spans="11:12" ht="12.75">
      <c r="K711" s="273"/>
      <c r="L711" s="16"/>
    </row>
    <row r="712" spans="11:12" ht="12.75">
      <c r="K712" s="273"/>
      <c r="L712" s="16"/>
    </row>
    <row r="713" spans="11:12" ht="12.75">
      <c r="K713" s="273"/>
      <c r="L713" s="16"/>
    </row>
    <row r="714" spans="11:12" ht="12.75">
      <c r="K714" s="273"/>
      <c r="L714" s="16"/>
    </row>
    <row r="715" spans="11:12" ht="12.75">
      <c r="K715" s="273"/>
      <c r="L715" s="16"/>
    </row>
    <row r="716" spans="11:12" ht="12.75">
      <c r="K716" s="273"/>
      <c r="L716" s="16"/>
    </row>
    <row r="717" spans="11:12" ht="12.75">
      <c r="K717" s="273"/>
      <c r="L717" s="16"/>
    </row>
    <row r="718" spans="11:12" ht="12.75">
      <c r="K718" s="273"/>
      <c r="L718" s="16"/>
    </row>
    <row r="719" spans="11:12" ht="12.75">
      <c r="K719" s="273"/>
      <c r="L719" s="16"/>
    </row>
    <row r="720" spans="11:12" ht="12.75">
      <c r="K720" s="273"/>
      <c r="L720" s="16"/>
    </row>
    <row r="721" spans="11:12" ht="12.75">
      <c r="K721" s="273"/>
      <c r="L721" s="16"/>
    </row>
    <row r="722" spans="11:12" ht="12.75">
      <c r="K722" s="273"/>
      <c r="L722" s="16"/>
    </row>
    <row r="723" spans="11:12" ht="12.75">
      <c r="K723" s="273"/>
      <c r="L723" s="16"/>
    </row>
    <row r="724" spans="11:12" ht="12.75">
      <c r="K724" s="273"/>
      <c r="L724" s="16"/>
    </row>
    <row r="725" spans="11:12" ht="12.75">
      <c r="K725" s="273"/>
      <c r="L725" s="16"/>
    </row>
    <row r="726" spans="11:12" ht="12.75">
      <c r="K726" s="273"/>
      <c r="L726" s="16"/>
    </row>
    <row r="727" spans="11:12" ht="12.75">
      <c r="K727" s="273"/>
      <c r="L727" s="16"/>
    </row>
    <row r="728" spans="11:12" ht="12.75">
      <c r="K728" s="273"/>
      <c r="L728" s="16"/>
    </row>
    <row r="729" spans="11:12" ht="12.75">
      <c r="K729" s="273"/>
      <c r="L729" s="16"/>
    </row>
    <row r="730" spans="11:12" ht="12.75">
      <c r="K730" s="273"/>
      <c r="L730" s="16"/>
    </row>
    <row r="731" spans="11:12" ht="12.75">
      <c r="K731" s="273"/>
      <c r="L731" s="16"/>
    </row>
    <row r="732" spans="11:12" ht="12.75">
      <c r="K732" s="273"/>
      <c r="L732" s="16"/>
    </row>
    <row r="733" spans="11:12" ht="12.75">
      <c r="K733" s="273"/>
      <c r="L733" s="16"/>
    </row>
    <row r="734" spans="11:12" ht="12.75">
      <c r="K734" s="273"/>
      <c r="L734" s="16"/>
    </row>
    <row r="735" spans="11:12" ht="12.75">
      <c r="K735" s="273"/>
      <c r="L735" s="16"/>
    </row>
    <row r="736" spans="11:12" ht="12.75">
      <c r="K736" s="273"/>
      <c r="L736" s="16"/>
    </row>
    <row r="737" spans="11:12" ht="12.75">
      <c r="K737" s="273"/>
      <c r="L737" s="16"/>
    </row>
    <row r="738" spans="11:12" ht="12.75">
      <c r="K738" s="273"/>
      <c r="L738" s="16"/>
    </row>
    <row r="739" spans="11:12" ht="12.75">
      <c r="K739" s="273"/>
      <c r="L739" s="16"/>
    </row>
    <row r="740" spans="11:12" ht="12.75">
      <c r="K740" s="273"/>
      <c r="L740" s="16"/>
    </row>
    <row r="741" spans="11:12" ht="12.75">
      <c r="K741" s="273"/>
      <c r="L741" s="16"/>
    </row>
    <row r="742" spans="11:12" ht="12.75">
      <c r="K742" s="273"/>
      <c r="L742" s="16"/>
    </row>
    <row r="743" spans="11:12" ht="12.75">
      <c r="K743" s="273"/>
      <c r="L743" s="16"/>
    </row>
    <row r="744" spans="11:12" ht="12.75">
      <c r="K744" s="273"/>
      <c r="L744" s="16"/>
    </row>
    <row r="745" spans="11:12" ht="12.75">
      <c r="K745" s="273"/>
      <c r="L745" s="16"/>
    </row>
    <row r="746" spans="11:12" ht="12.75">
      <c r="K746" s="273"/>
      <c r="L746" s="16"/>
    </row>
    <row r="747" spans="11:12" ht="12.75">
      <c r="K747" s="273"/>
      <c r="L747" s="16"/>
    </row>
    <row r="748" spans="11:12" ht="12.75">
      <c r="K748" s="273"/>
      <c r="L748" s="16"/>
    </row>
    <row r="749" spans="11:12" ht="12.75">
      <c r="K749" s="273"/>
      <c r="L749" s="16"/>
    </row>
    <row r="750" spans="11:12" ht="12.75">
      <c r="K750" s="273"/>
      <c r="L750" s="16"/>
    </row>
    <row r="751" spans="11:12" ht="12.75">
      <c r="K751" s="273"/>
      <c r="L751" s="16"/>
    </row>
    <row r="752" spans="11:12" ht="12.75">
      <c r="K752" s="273"/>
      <c r="L752" s="16"/>
    </row>
    <row r="753" spans="11:12" ht="12.75">
      <c r="K753" s="273"/>
      <c r="L753" s="16"/>
    </row>
    <row r="754" spans="11:12" ht="12.75">
      <c r="K754" s="273"/>
      <c r="L754" s="16"/>
    </row>
    <row r="755" spans="11:12" ht="12.75">
      <c r="K755" s="273"/>
      <c r="L755" s="16"/>
    </row>
    <row r="756" spans="11:12" ht="12.75">
      <c r="K756" s="273"/>
      <c r="L756" s="16"/>
    </row>
    <row r="757" spans="11:12" ht="12.75">
      <c r="K757" s="273"/>
      <c r="L757" s="16"/>
    </row>
    <row r="758" spans="11:12" ht="12.75">
      <c r="K758" s="273"/>
      <c r="L758" s="16"/>
    </row>
    <row r="759" spans="11:12" ht="12.75">
      <c r="K759" s="273"/>
      <c r="L759" s="16"/>
    </row>
    <row r="760" spans="11:12" ht="12.75">
      <c r="K760" s="273"/>
      <c r="L760" s="16"/>
    </row>
    <row r="761" spans="11:12" ht="12.75">
      <c r="K761" s="273"/>
      <c r="L761" s="16"/>
    </row>
    <row r="762" spans="11:12" ht="12.75">
      <c r="K762" s="273"/>
      <c r="L762" s="16"/>
    </row>
    <row r="763" spans="11:12" ht="12.75">
      <c r="K763" s="273"/>
      <c r="L763" s="16"/>
    </row>
    <row r="764" spans="11:12" ht="12.75">
      <c r="K764" s="273"/>
      <c r="L764" s="16"/>
    </row>
    <row r="765" spans="11:12" ht="12.75">
      <c r="K765" s="273"/>
      <c r="L765" s="16"/>
    </row>
    <row r="766" spans="11:12" ht="12.75">
      <c r="K766" s="273"/>
      <c r="L766" s="16"/>
    </row>
    <row r="767" spans="11:12" ht="12.75">
      <c r="K767" s="273"/>
      <c r="L767" s="16"/>
    </row>
    <row r="768" spans="11:12" ht="12.75">
      <c r="K768" s="273"/>
      <c r="L768" s="16"/>
    </row>
    <row r="769" spans="11:12" ht="12.75">
      <c r="K769" s="273"/>
      <c r="L769" s="16"/>
    </row>
    <row r="770" spans="11:12" ht="12.75">
      <c r="K770" s="273"/>
      <c r="L770" s="16"/>
    </row>
    <row r="771" spans="11:12" ht="12.75">
      <c r="K771" s="273"/>
      <c r="L771" s="16"/>
    </row>
    <row r="772" spans="11:12" ht="12.75">
      <c r="K772" s="273"/>
      <c r="L772" s="16"/>
    </row>
    <row r="773" spans="11:12" ht="12.75">
      <c r="K773" s="273"/>
      <c r="L773" s="16"/>
    </row>
    <row r="774" spans="11:12" ht="12.75">
      <c r="K774" s="273"/>
      <c r="L774" s="16"/>
    </row>
    <row r="775" spans="11:12" ht="12.75">
      <c r="K775" s="273"/>
      <c r="L775" s="16"/>
    </row>
    <row r="776" spans="11:12" ht="12.75">
      <c r="K776" s="273"/>
      <c r="L776" s="16"/>
    </row>
    <row r="777" spans="11:12" ht="12.75">
      <c r="K777" s="273"/>
      <c r="L777" s="16"/>
    </row>
    <row r="778" spans="11:12" ht="12.75">
      <c r="K778" s="273"/>
      <c r="L778" s="16"/>
    </row>
    <row r="779" spans="11:12" ht="12.75">
      <c r="K779" s="273"/>
      <c r="L779" s="16"/>
    </row>
    <row r="780" spans="11:12" ht="12.75">
      <c r="K780" s="273"/>
      <c r="L780" s="16"/>
    </row>
    <row r="781" spans="11:12" ht="12.75">
      <c r="K781" s="273"/>
      <c r="L781" s="16"/>
    </row>
    <row r="782" spans="11:12" ht="12.75">
      <c r="K782" s="273"/>
      <c r="L782" s="16"/>
    </row>
    <row r="783" spans="11:12" ht="12.75">
      <c r="K783" s="273"/>
      <c r="L783" s="16"/>
    </row>
    <row r="784" spans="11:12" ht="12.75">
      <c r="K784" s="273"/>
      <c r="L784" s="16"/>
    </row>
    <row r="785" spans="11:12" ht="12.75">
      <c r="K785" s="273"/>
      <c r="L785" s="16"/>
    </row>
    <row r="786" spans="11:12" ht="12.75">
      <c r="K786" s="273"/>
      <c r="L786" s="16"/>
    </row>
    <row r="787" spans="11:12" ht="12.75">
      <c r="K787" s="273"/>
      <c r="L787" s="16"/>
    </row>
    <row r="788" spans="11:12" ht="12.75">
      <c r="K788" s="273"/>
      <c r="L788" s="16"/>
    </row>
    <row r="789" spans="11:12" ht="12.75">
      <c r="K789" s="273"/>
      <c r="L789" s="16"/>
    </row>
    <row r="790" spans="11:12" ht="12.75">
      <c r="K790" s="273"/>
      <c r="L790" s="16"/>
    </row>
    <row r="791" spans="11:12" ht="12.75">
      <c r="K791" s="273"/>
      <c r="L791" s="16"/>
    </row>
    <row r="792" spans="11:12" ht="12.75">
      <c r="K792" s="273"/>
      <c r="L792" s="16"/>
    </row>
    <row r="793" spans="11:12" ht="12.75">
      <c r="K793" s="273"/>
      <c r="L793" s="16"/>
    </row>
    <row r="794" spans="11:12" ht="12.75">
      <c r="K794" s="273"/>
      <c r="L794" s="16"/>
    </row>
    <row r="795" spans="11:12" ht="12.75">
      <c r="K795" s="273"/>
      <c r="L795" s="16"/>
    </row>
    <row r="796" spans="11:12" ht="12.75">
      <c r="K796" s="273"/>
      <c r="L796" s="16"/>
    </row>
    <row r="797" spans="11:12" ht="12.75">
      <c r="K797" s="273"/>
      <c r="L797" s="16"/>
    </row>
    <row r="798" spans="11:12" ht="12.75">
      <c r="K798" s="273"/>
      <c r="L798" s="16"/>
    </row>
    <row r="799" spans="11:12" ht="12.75">
      <c r="K799" s="273"/>
      <c r="L799" s="16"/>
    </row>
    <row r="800" spans="11:12" ht="12.75">
      <c r="K800" s="273"/>
      <c r="L800" s="16"/>
    </row>
    <row r="801" spans="11:12" ht="12.75">
      <c r="K801" s="273"/>
      <c r="L801" s="16"/>
    </row>
    <row r="802" spans="11:12" ht="12.75">
      <c r="K802" s="273"/>
      <c r="L802" s="16"/>
    </row>
    <row r="803" spans="11:12" ht="12.75">
      <c r="K803" s="273"/>
      <c r="L803" s="16"/>
    </row>
    <row r="804" spans="11:12" ht="12.75">
      <c r="K804" s="273"/>
      <c r="L804" s="16"/>
    </row>
    <row r="805" spans="11:12" ht="12.75">
      <c r="K805" s="273"/>
      <c r="L805" s="16"/>
    </row>
    <row r="806" spans="11:12" ht="12.75">
      <c r="K806" s="273"/>
      <c r="L806" s="16"/>
    </row>
    <row r="807" spans="11:12" ht="12.75">
      <c r="K807" s="273"/>
      <c r="L807" s="16"/>
    </row>
    <row r="808" spans="11:12" ht="12.75">
      <c r="K808" s="273"/>
      <c r="L808" s="16"/>
    </row>
    <row r="809" spans="11:12" ht="12.75">
      <c r="K809" s="273"/>
      <c r="L809" s="16"/>
    </row>
    <row r="810" spans="11:12" ht="12.75">
      <c r="K810" s="273"/>
      <c r="L810" s="16"/>
    </row>
    <row r="811" spans="11:12" ht="12.75">
      <c r="K811" s="273"/>
      <c r="L811" s="16"/>
    </row>
    <row r="812" spans="11:12" ht="12.75">
      <c r="K812" s="273"/>
      <c r="L812" s="16"/>
    </row>
    <row r="813" spans="11:12" ht="12.75">
      <c r="K813" s="273"/>
      <c r="L813" s="16"/>
    </row>
    <row r="814" spans="11:12" ht="12.75">
      <c r="K814" s="273"/>
      <c r="L814" s="16"/>
    </row>
    <row r="815" spans="11:12" ht="12.75">
      <c r="K815" s="273"/>
      <c r="L815" s="16"/>
    </row>
    <row r="816" spans="11:12" ht="12.75">
      <c r="K816" s="273"/>
      <c r="L816" s="16"/>
    </row>
    <row r="817" spans="11:12" ht="12.75">
      <c r="K817" s="273"/>
      <c r="L817" s="16"/>
    </row>
    <row r="818" spans="11:12" ht="12.75">
      <c r="K818" s="273"/>
      <c r="L818" s="16"/>
    </row>
    <row r="819" spans="11:12" ht="12.75">
      <c r="K819" s="273"/>
      <c r="L819" s="16"/>
    </row>
    <row r="820" spans="11:12" ht="12.75">
      <c r="K820" s="273"/>
      <c r="L820" s="16"/>
    </row>
    <row r="821" spans="11:12" ht="12.75">
      <c r="K821" s="273"/>
      <c r="L821" s="16"/>
    </row>
    <row r="822" spans="11:12" ht="12.75">
      <c r="K822" s="273"/>
      <c r="L822" s="16"/>
    </row>
    <row r="823" spans="11:12" ht="12.75">
      <c r="K823" s="273"/>
      <c r="L823" s="16"/>
    </row>
    <row r="824" spans="11:12" ht="12.75">
      <c r="K824" s="273"/>
      <c r="L824" s="16"/>
    </row>
    <row r="825" spans="11:12" ht="12.75">
      <c r="K825" s="273"/>
      <c r="L825" s="16"/>
    </row>
    <row r="826" spans="11:12" ht="12.75">
      <c r="K826" s="273"/>
      <c r="L826" s="16"/>
    </row>
    <row r="827" spans="11:12" ht="12.75">
      <c r="K827" s="273"/>
      <c r="L827" s="16"/>
    </row>
    <row r="828" spans="11:12" ht="12.75">
      <c r="K828" s="273"/>
      <c r="L828" s="16"/>
    </row>
    <row r="829" spans="11:12" ht="12.75">
      <c r="K829" s="273"/>
      <c r="L829" s="16"/>
    </row>
    <row r="830" spans="11:12" ht="12.75">
      <c r="K830" s="273"/>
      <c r="L830" s="16"/>
    </row>
    <row r="831" spans="11:12" ht="12.75">
      <c r="K831" s="273"/>
      <c r="L831" s="16"/>
    </row>
    <row r="832" spans="11:12" ht="12.75">
      <c r="K832" s="273"/>
      <c r="L832" s="16"/>
    </row>
    <row r="833" spans="11:12" ht="12.75">
      <c r="K833" s="273"/>
      <c r="L833" s="16"/>
    </row>
    <row r="834" spans="11:12" ht="12.75">
      <c r="K834" s="273"/>
      <c r="L834" s="16"/>
    </row>
    <row r="835" spans="11:12" ht="12.75">
      <c r="K835" s="273"/>
      <c r="L835" s="16"/>
    </row>
    <row r="836" spans="11:12" ht="12.75">
      <c r="K836" s="273"/>
      <c r="L836" s="16"/>
    </row>
    <row r="837" spans="11:12" ht="12.75">
      <c r="K837" s="273"/>
      <c r="L837" s="16"/>
    </row>
    <row r="838" spans="11:12" ht="12.75">
      <c r="K838" s="273"/>
      <c r="L838" s="16"/>
    </row>
    <row r="839" spans="11:12" ht="12.75">
      <c r="K839" s="273"/>
      <c r="L839" s="16"/>
    </row>
    <row r="840" spans="11:12" ht="12.75">
      <c r="K840" s="273"/>
      <c r="L840" s="16"/>
    </row>
    <row r="841" spans="11:12" ht="12.75">
      <c r="K841" s="273"/>
      <c r="L841" s="16"/>
    </row>
    <row r="842" spans="11:12" ht="12.75">
      <c r="K842" s="273"/>
      <c r="L842" s="16"/>
    </row>
    <row r="843" spans="11:12" ht="12.75">
      <c r="K843" s="273"/>
      <c r="L843" s="16"/>
    </row>
    <row r="844" spans="11:12" ht="12.75">
      <c r="K844" s="273"/>
      <c r="L844" s="16"/>
    </row>
    <row r="845" spans="11:12" ht="12.75">
      <c r="K845" s="273"/>
      <c r="L845" s="16"/>
    </row>
    <row r="846" spans="11:12" ht="12.75">
      <c r="K846" s="273"/>
      <c r="L846" s="16"/>
    </row>
    <row r="847" spans="11:12" ht="12.75">
      <c r="K847" s="273"/>
      <c r="L847" s="16"/>
    </row>
    <row r="848" spans="11:12" ht="12.75">
      <c r="K848" s="273"/>
      <c r="L848" s="16"/>
    </row>
    <row r="849" spans="11:12" ht="12.75">
      <c r="K849" s="273"/>
      <c r="L849" s="16"/>
    </row>
    <row r="850" spans="11:12" ht="12.75">
      <c r="K850" s="273"/>
      <c r="L850" s="16"/>
    </row>
    <row r="851" spans="11:12" ht="12.75">
      <c r="K851" s="273"/>
      <c r="L851" s="16"/>
    </row>
    <row r="852" spans="11:12" ht="12.75">
      <c r="K852" s="273"/>
      <c r="L852" s="16"/>
    </row>
    <row r="853" spans="11:12" ht="12.75">
      <c r="K853" s="273"/>
      <c r="L853" s="16"/>
    </row>
    <row r="854" spans="11:12" ht="12.75">
      <c r="K854" s="273"/>
      <c r="L854" s="16"/>
    </row>
    <row r="855" spans="11:12" ht="12.75">
      <c r="K855" s="273"/>
      <c r="L855" s="16"/>
    </row>
    <row r="856" spans="11:12" ht="12.75">
      <c r="K856" s="273"/>
      <c r="L856" s="16"/>
    </row>
    <row r="857" spans="11:12" ht="12.75">
      <c r="K857" s="273"/>
      <c r="L857" s="16"/>
    </row>
    <row r="858" spans="11:12" ht="12.75">
      <c r="K858" s="273"/>
      <c r="L858" s="16"/>
    </row>
    <row r="859" spans="11:12" ht="12.75">
      <c r="K859" s="273"/>
      <c r="L859" s="16"/>
    </row>
    <row r="860" spans="11:12" ht="12.75">
      <c r="K860" s="273"/>
      <c r="L860" s="16"/>
    </row>
    <row r="861" spans="11:12" ht="12.75">
      <c r="K861" s="273"/>
      <c r="L861" s="16"/>
    </row>
    <row r="862" spans="11:12" ht="12.75">
      <c r="K862" s="273"/>
      <c r="L862" s="16"/>
    </row>
    <row r="863" spans="11:12" ht="12.75">
      <c r="K863" s="273"/>
      <c r="L863" s="16"/>
    </row>
    <row r="864" spans="11:12" ht="12.75">
      <c r="K864" s="273"/>
      <c r="L864" s="16"/>
    </row>
    <row r="865" spans="11:12" ht="12.75">
      <c r="K865" s="273"/>
      <c r="L865" s="16"/>
    </row>
    <row r="866" spans="11:12" ht="12.75">
      <c r="K866" s="273"/>
      <c r="L866" s="16"/>
    </row>
    <row r="867" spans="11:12" ht="12.75">
      <c r="K867" s="273"/>
      <c r="L867" s="16"/>
    </row>
    <row r="868" spans="11:12" ht="12.75">
      <c r="K868" s="273"/>
      <c r="L868" s="16"/>
    </row>
    <row r="869" spans="11:12" ht="12.75">
      <c r="K869" s="273"/>
      <c r="L869" s="16"/>
    </row>
    <row r="870" spans="11:12" ht="12.75">
      <c r="K870" s="273"/>
      <c r="L870" s="16"/>
    </row>
    <row r="871" spans="11:12" ht="12.75">
      <c r="K871" s="273"/>
      <c r="L871" s="16"/>
    </row>
    <row r="872" spans="11:12" ht="12.75">
      <c r="K872" s="273"/>
      <c r="L872" s="16"/>
    </row>
    <row r="873" spans="11:12" ht="12.75">
      <c r="K873" s="273"/>
      <c r="L873" s="16"/>
    </row>
    <row r="874" spans="11:12" ht="12.75">
      <c r="K874" s="273"/>
      <c r="L874" s="16"/>
    </row>
    <row r="875" spans="11:12" ht="12.75">
      <c r="K875" s="273"/>
      <c r="L875" s="16"/>
    </row>
    <row r="876" spans="11:12" ht="12.75">
      <c r="K876" s="273"/>
      <c r="L876" s="16"/>
    </row>
    <row r="877" spans="11:12" ht="12.75">
      <c r="K877" s="273"/>
      <c r="L877" s="16"/>
    </row>
    <row r="878" spans="11:12" ht="12.75">
      <c r="K878" s="273"/>
      <c r="L878" s="16"/>
    </row>
    <row r="879" spans="11:12" ht="12.75">
      <c r="K879" s="273"/>
      <c r="L879" s="16"/>
    </row>
    <row r="880" spans="11:12" ht="12.75">
      <c r="K880" s="273"/>
      <c r="L880" s="16"/>
    </row>
    <row r="881" spans="11:12" ht="12.75">
      <c r="K881" s="273"/>
      <c r="L881" s="16"/>
    </row>
    <row r="882" spans="11:12" ht="12.75">
      <c r="K882" s="273"/>
      <c r="L882" s="16"/>
    </row>
    <row r="883" spans="11:12" ht="12.75">
      <c r="K883" s="273"/>
      <c r="L883" s="16"/>
    </row>
    <row r="884" spans="11:12" ht="12.75">
      <c r="K884" s="273"/>
      <c r="L884" s="16"/>
    </row>
    <row r="885" spans="11:12" ht="12.75">
      <c r="K885" s="273"/>
      <c r="L885" s="16"/>
    </row>
    <row r="886" spans="11:12" ht="12.75">
      <c r="K886" s="273"/>
      <c r="L886" s="16"/>
    </row>
    <row r="887" spans="11:12" ht="12.75">
      <c r="K887" s="273"/>
      <c r="L887" s="16"/>
    </row>
    <row r="888" spans="11:12" ht="12.75">
      <c r="K888" s="273"/>
      <c r="L888" s="16"/>
    </row>
    <row r="889" spans="11:12" ht="12.75">
      <c r="K889" s="273"/>
      <c r="L889" s="16"/>
    </row>
    <row r="890" spans="11:12" ht="12.75">
      <c r="K890" s="273"/>
      <c r="L890" s="16"/>
    </row>
    <row r="891" spans="11:12" ht="12.75">
      <c r="K891" s="273"/>
      <c r="L891" s="16"/>
    </row>
    <row r="892" spans="11:12" ht="12.75">
      <c r="K892" s="273"/>
      <c r="L892" s="16"/>
    </row>
    <row r="893" spans="11:12" ht="12.75">
      <c r="K893" s="273"/>
      <c r="L893" s="16"/>
    </row>
    <row r="894" spans="11:12" ht="12.75">
      <c r="K894" s="273"/>
      <c r="L894" s="16"/>
    </row>
    <row r="895" spans="11:12" ht="12.75">
      <c r="K895" s="273"/>
      <c r="L895" s="16"/>
    </row>
    <row r="896" spans="11:12" ht="12.75">
      <c r="K896" s="273"/>
      <c r="L896" s="16"/>
    </row>
    <row r="897" spans="11:12" ht="12.75">
      <c r="K897" s="273"/>
      <c r="L897" s="16"/>
    </row>
    <row r="898" spans="11:12" ht="12.75">
      <c r="K898" s="273"/>
      <c r="L898" s="16"/>
    </row>
    <row r="899" spans="11:12" ht="12.75">
      <c r="K899" s="273"/>
      <c r="L899" s="16"/>
    </row>
    <row r="900" spans="11:12" ht="12.75">
      <c r="K900" s="273"/>
      <c r="L900" s="16"/>
    </row>
    <row r="901" spans="11:12" ht="12.75">
      <c r="K901" s="273"/>
      <c r="L901" s="16"/>
    </row>
    <row r="902" spans="11:12" ht="12.75">
      <c r="K902" s="273"/>
      <c r="L902" s="16"/>
    </row>
    <row r="903" spans="11:12" ht="12.75">
      <c r="K903" s="273"/>
      <c r="L903" s="16"/>
    </row>
    <row r="904" spans="11:12" ht="12.75">
      <c r="K904" s="273"/>
      <c r="L904" s="16"/>
    </row>
    <row r="905" spans="11:12" ht="12.75">
      <c r="K905" s="273"/>
      <c r="L905" s="16"/>
    </row>
    <row r="906" spans="11:12" ht="12.75">
      <c r="K906" s="273"/>
      <c r="L906" s="16"/>
    </row>
    <row r="907" spans="11:12" ht="12.75">
      <c r="K907" s="273"/>
      <c r="L907" s="16"/>
    </row>
    <row r="908" spans="11:12" ht="12.75">
      <c r="K908" s="273"/>
      <c r="L908" s="16"/>
    </row>
    <row r="909" spans="11:12" ht="12.75">
      <c r="K909" s="273"/>
      <c r="L909" s="16"/>
    </row>
    <row r="910" spans="11:12" ht="12.75">
      <c r="K910" s="273"/>
      <c r="L910" s="16"/>
    </row>
    <row r="911" spans="11:12" ht="12.75">
      <c r="K911" s="273"/>
      <c r="L911" s="16"/>
    </row>
    <row r="912" spans="11:12" ht="12.75">
      <c r="K912" s="273"/>
      <c r="L912" s="16"/>
    </row>
    <row r="913" spans="11:12" ht="12.75">
      <c r="K913" s="273"/>
      <c r="L913" s="16"/>
    </row>
    <row r="914" spans="11:12" ht="12.75">
      <c r="K914" s="273"/>
      <c r="L914" s="16"/>
    </row>
    <row r="915" spans="11:12" ht="12.75">
      <c r="K915" s="273"/>
      <c r="L915" s="16"/>
    </row>
    <row r="916" spans="11:12" ht="12.75">
      <c r="K916" s="273"/>
      <c r="L916" s="16"/>
    </row>
    <row r="917" spans="11:12" ht="12.75">
      <c r="K917" s="273"/>
      <c r="L917" s="16"/>
    </row>
    <row r="918" spans="11:12" ht="12.75">
      <c r="K918" s="273"/>
      <c r="L918" s="16"/>
    </row>
    <row r="919" spans="11:12" ht="12.75">
      <c r="K919" s="273"/>
      <c r="L919" s="16"/>
    </row>
    <row r="920" spans="11:12" ht="12.75">
      <c r="K920" s="273"/>
      <c r="L920" s="16"/>
    </row>
    <row r="921" spans="11:12" ht="12.75">
      <c r="K921" s="273"/>
      <c r="L921" s="16"/>
    </row>
    <row r="922" spans="11:12" ht="12.75">
      <c r="K922" s="273"/>
      <c r="L922" s="16"/>
    </row>
    <row r="923" spans="11:12" ht="12.75">
      <c r="K923" s="273"/>
      <c r="L923" s="16"/>
    </row>
    <row r="924" spans="11:12" ht="12.75">
      <c r="K924" s="273"/>
      <c r="L924" s="16"/>
    </row>
    <row r="925" spans="11:12" ht="12.75">
      <c r="K925" s="273"/>
      <c r="L925" s="16"/>
    </row>
    <row r="926" spans="11:12" ht="12.75">
      <c r="K926" s="273"/>
      <c r="L926" s="16"/>
    </row>
    <row r="927" spans="11:12" ht="12.75">
      <c r="K927" s="273"/>
      <c r="L927" s="16"/>
    </row>
    <row r="928" spans="11:12" ht="12.75">
      <c r="K928" s="273"/>
      <c r="L928" s="16"/>
    </row>
    <row r="929" spans="11:12" ht="12.75">
      <c r="K929" s="273"/>
      <c r="L929" s="16"/>
    </row>
    <row r="930" spans="11:12" ht="12.75">
      <c r="K930" s="273"/>
      <c r="L930" s="16"/>
    </row>
    <row r="931" spans="11:12" ht="12.75">
      <c r="K931" s="273"/>
      <c r="L931" s="16"/>
    </row>
    <row r="932" spans="11:12" ht="12.75">
      <c r="K932" s="273"/>
      <c r="L932" s="16"/>
    </row>
    <row r="933" spans="11:12" ht="12.75">
      <c r="K933" s="273"/>
      <c r="L933" s="16"/>
    </row>
    <row r="934" spans="11:12" ht="12.75">
      <c r="K934" s="273"/>
      <c r="L934" s="16"/>
    </row>
    <row r="935" spans="11:12" ht="12.75">
      <c r="K935" s="273"/>
      <c r="L935" s="16"/>
    </row>
    <row r="936" spans="11:12" ht="12.75">
      <c r="K936" s="273"/>
      <c r="L936" s="16"/>
    </row>
    <row r="937" spans="11:12" ht="12.75">
      <c r="K937" s="273"/>
      <c r="L937" s="16"/>
    </row>
    <row r="938" spans="11:12" ht="12.75">
      <c r="K938" s="273"/>
      <c r="L938" s="16"/>
    </row>
    <row r="939" spans="11:12" ht="12.75">
      <c r="K939" s="273"/>
      <c r="L939" s="16"/>
    </row>
    <row r="940" spans="11:12" ht="12.75">
      <c r="K940" s="273"/>
      <c r="L940" s="16"/>
    </row>
    <row r="941" spans="11:12" ht="12.75">
      <c r="K941" s="273"/>
      <c r="L941" s="16"/>
    </row>
    <row r="942" spans="11:12" ht="12.75">
      <c r="K942" s="273"/>
      <c r="L942" s="16"/>
    </row>
    <row r="943" spans="11:12" ht="12.75">
      <c r="K943" s="273"/>
      <c r="L943" s="16"/>
    </row>
    <row r="944" spans="11:12" ht="12.75">
      <c r="K944" s="273"/>
      <c r="L944" s="16"/>
    </row>
    <row r="945" spans="11:12" ht="12.75">
      <c r="K945" s="273"/>
      <c r="L945" s="16"/>
    </row>
    <row r="946" spans="11:12" ht="12.75">
      <c r="K946" s="273"/>
      <c r="L946" s="16"/>
    </row>
    <row r="947" spans="11:12" ht="12.75">
      <c r="K947" s="273"/>
      <c r="L947" s="16"/>
    </row>
    <row r="948" spans="11:12" ht="12.75">
      <c r="K948" s="273"/>
      <c r="L948" s="16"/>
    </row>
    <row r="949" spans="11:12" ht="12.75">
      <c r="K949" s="273"/>
      <c r="L949" s="16"/>
    </row>
    <row r="950" spans="11:12" ht="12.75">
      <c r="K950" s="273"/>
      <c r="L950" s="16"/>
    </row>
    <row r="951" spans="11:12" ht="12.75">
      <c r="K951" s="273"/>
      <c r="L951" s="16"/>
    </row>
    <row r="952" spans="11:12" ht="12.75">
      <c r="K952" s="273"/>
      <c r="L952" s="16"/>
    </row>
    <row r="953" spans="11:12" ht="12.75">
      <c r="K953" s="273"/>
      <c r="L953" s="16"/>
    </row>
    <row r="954" spans="11:12" ht="12.75">
      <c r="K954" s="273"/>
      <c r="L954" s="16"/>
    </row>
    <row r="955" spans="11:12" ht="12.75">
      <c r="K955" s="273"/>
      <c r="L955" s="16"/>
    </row>
    <row r="956" spans="11:12" ht="12.75">
      <c r="K956" s="273"/>
      <c r="L956" s="16"/>
    </row>
    <row r="957" spans="11:12" ht="12.75">
      <c r="K957" s="273"/>
      <c r="L957" s="16"/>
    </row>
    <row r="958" spans="11:12" ht="12.75">
      <c r="K958" s="273"/>
      <c r="L958" s="16"/>
    </row>
    <row r="959" spans="11:12" ht="12.75">
      <c r="K959" s="273"/>
      <c r="L959" s="16"/>
    </row>
    <row r="960" spans="11:12" ht="12.75">
      <c r="K960" s="273"/>
      <c r="L960" s="16"/>
    </row>
    <row r="961" spans="11:12" ht="12.75">
      <c r="K961" s="273"/>
      <c r="L961" s="16"/>
    </row>
    <row r="962" spans="11:12" ht="12.75">
      <c r="K962" s="273"/>
      <c r="L962" s="16"/>
    </row>
    <row r="963" spans="11:12" ht="12.75">
      <c r="K963" s="273"/>
      <c r="L963" s="16"/>
    </row>
    <row r="964" spans="11:12" ht="12.75">
      <c r="K964" s="273"/>
      <c r="L964" s="16"/>
    </row>
    <row r="965" spans="11:12" ht="12.75">
      <c r="K965" s="273"/>
      <c r="L965" s="16"/>
    </row>
    <row r="966" spans="11:12" ht="12.75">
      <c r="K966" s="273"/>
      <c r="L966" s="16"/>
    </row>
    <row r="967" spans="11:12" ht="12.75">
      <c r="K967" s="273"/>
      <c r="L967" s="16"/>
    </row>
    <row r="968" spans="11:12" ht="12.75">
      <c r="K968" s="273"/>
      <c r="L968" s="16"/>
    </row>
    <row r="969" spans="11:12" ht="12.75">
      <c r="K969" s="273"/>
      <c r="L969" s="16"/>
    </row>
    <row r="970" spans="11:12" ht="12.75">
      <c r="K970" s="273"/>
      <c r="L970" s="16"/>
    </row>
    <row r="971" spans="11:12" ht="12.75">
      <c r="K971" s="273"/>
      <c r="L971" s="16"/>
    </row>
    <row r="972" spans="11:12" ht="12.75">
      <c r="K972" s="273"/>
      <c r="L972" s="16"/>
    </row>
    <row r="973" spans="11:12" ht="12.75">
      <c r="K973" s="273"/>
      <c r="L973" s="16"/>
    </row>
    <row r="974" spans="11:12" ht="12.75">
      <c r="K974" s="273"/>
      <c r="L974" s="16"/>
    </row>
    <row r="975" spans="11:12" ht="12.75">
      <c r="K975" s="273"/>
      <c r="L975" s="16"/>
    </row>
    <row r="976" spans="11:12" ht="12.75">
      <c r="K976" s="273"/>
      <c r="L976" s="16"/>
    </row>
    <row r="977" spans="11:12" ht="12.75">
      <c r="K977" s="273"/>
      <c r="L977" s="16"/>
    </row>
    <row r="978" spans="11:12" ht="12.75">
      <c r="K978" s="273"/>
      <c r="L978" s="16"/>
    </row>
    <row r="979" spans="11:12" ht="12.75">
      <c r="K979" s="273"/>
      <c r="L979" s="16"/>
    </row>
    <row r="980" spans="11:12" ht="12.75">
      <c r="K980" s="273"/>
      <c r="L980" s="16"/>
    </row>
    <row r="981" spans="11:12" ht="12.75">
      <c r="K981" s="273"/>
      <c r="L981" s="16"/>
    </row>
    <row r="982" spans="11:12" ht="12.75">
      <c r="K982" s="273"/>
      <c r="L982" s="16"/>
    </row>
    <row r="983" spans="11:12" ht="12.75">
      <c r="K983" s="273"/>
      <c r="L983" s="16"/>
    </row>
    <row r="984" spans="11:12" ht="12.75">
      <c r="K984" s="273"/>
      <c r="L984" s="16"/>
    </row>
    <row r="985" spans="11:12" ht="12.75">
      <c r="K985" s="273"/>
      <c r="L985" s="16"/>
    </row>
    <row r="986" spans="11:12" ht="12.75">
      <c r="K986" s="273"/>
      <c r="L986" s="16"/>
    </row>
    <row r="987" spans="11:12" ht="12.75">
      <c r="K987" s="273"/>
      <c r="L987" s="16"/>
    </row>
    <row r="988" spans="11:12" ht="12.75">
      <c r="K988" s="273"/>
      <c r="L988" s="16"/>
    </row>
    <row r="989" spans="11:12" ht="12.75">
      <c r="K989" s="273"/>
      <c r="L989" s="16"/>
    </row>
    <row r="990" spans="11:12" ht="12.75">
      <c r="K990" s="273"/>
      <c r="L990" s="16"/>
    </row>
    <row r="991" spans="11:12" ht="12.75">
      <c r="K991" s="273"/>
      <c r="L991" s="16"/>
    </row>
    <row r="992" spans="11:12" ht="12.75">
      <c r="K992" s="273"/>
      <c r="L992" s="16"/>
    </row>
    <row r="993" spans="11:12" ht="12.75">
      <c r="K993" s="273"/>
      <c r="L993" s="16"/>
    </row>
    <row r="994" spans="11:12" ht="12.75">
      <c r="K994" s="273"/>
      <c r="L994" s="16"/>
    </row>
    <row r="995" spans="11:12" ht="12.75">
      <c r="K995" s="273"/>
      <c r="L995" s="16"/>
    </row>
    <row r="996" spans="11:12" ht="12.75">
      <c r="K996" s="273"/>
      <c r="L996" s="16"/>
    </row>
    <row r="997" spans="11:12" ht="12.75">
      <c r="K997" s="273"/>
      <c r="L997" s="16"/>
    </row>
    <row r="998" spans="11:12" ht="12.75">
      <c r="K998" s="273"/>
      <c r="L998" s="16"/>
    </row>
    <row r="999" spans="11:12" ht="12.75">
      <c r="K999" s="273"/>
      <c r="L999" s="16"/>
    </row>
    <row r="1000" spans="11:12" ht="12.75">
      <c r="K1000" s="273"/>
      <c r="L1000" s="16"/>
    </row>
    <row r="1001" spans="11:12" ht="12.75">
      <c r="K1001" s="273"/>
      <c r="L1001" s="16"/>
    </row>
    <row r="1002" spans="11:12" ht="12.75">
      <c r="K1002" s="273"/>
      <c r="L1002" s="16"/>
    </row>
    <row r="1003" spans="11:12" ht="12.75">
      <c r="K1003" s="273"/>
      <c r="L1003" s="16"/>
    </row>
    <row r="1004" spans="11:12" ht="12.75">
      <c r="K1004" s="273"/>
      <c r="L1004" s="16"/>
    </row>
    <row r="1005" spans="11:12" ht="12.75">
      <c r="K1005" s="273"/>
      <c r="L1005" s="16"/>
    </row>
    <row r="1006" spans="11:12" ht="12.75">
      <c r="K1006" s="273"/>
      <c r="L1006" s="16"/>
    </row>
    <row r="1007" spans="11:12" ht="12.75">
      <c r="K1007" s="273"/>
      <c r="L1007" s="16"/>
    </row>
    <row r="1008" spans="11:12" ht="12.75">
      <c r="K1008" s="273"/>
      <c r="L1008" s="16"/>
    </row>
    <row r="1009" spans="11:12" ht="12.75">
      <c r="K1009" s="273"/>
      <c r="L1009" s="16"/>
    </row>
    <row r="1010" spans="11:12" ht="12.75">
      <c r="K1010" s="273"/>
      <c r="L1010" s="16"/>
    </row>
    <row r="1011" spans="11:12" ht="12.75">
      <c r="K1011" s="273"/>
      <c r="L1011" s="16"/>
    </row>
    <row r="1012" spans="11:12" ht="12.75">
      <c r="K1012" s="273"/>
      <c r="L1012" s="16"/>
    </row>
    <row r="1013" spans="11:12" ht="12.75">
      <c r="K1013" s="273"/>
      <c r="L1013" s="16"/>
    </row>
    <row r="1014" spans="11:12" ht="12.75">
      <c r="K1014" s="273"/>
      <c r="L1014" s="16"/>
    </row>
    <row r="1015" spans="11:12" ht="12.75">
      <c r="K1015" s="273"/>
      <c r="L1015" s="16"/>
    </row>
    <row r="1016" spans="11:12" ht="12.75">
      <c r="K1016" s="273"/>
      <c r="L1016" s="16"/>
    </row>
    <row r="1017" spans="11:12" ht="12.75">
      <c r="K1017" s="273"/>
      <c r="L1017" s="16"/>
    </row>
    <row r="1018" spans="11:12" ht="12.75">
      <c r="K1018" s="273"/>
      <c r="L1018" s="16"/>
    </row>
    <row r="1019" spans="11:12" ht="12.75">
      <c r="K1019" s="273"/>
      <c r="L1019" s="16"/>
    </row>
    <row r="1020" spans="11:12" ht="12.75">
      <c r="K1020" s="273"/>
      <c r="L1020" s="16"/>
    </row>
    <row r="1021" spans="11:12" ht="12.75">
      <c r="K1021" s="273"/>
      <c r="L1021" s="16"/>
    </row>
    <row r="1022" spans="11:12" ht="12.75">
      <c r="K1022" s="273"/>
      <c r="L1022" s="16"/>
    </row>
    <row r="1023" spans="11:12" ht="12.75">
      <c r="K1023" s="273"/>
      <c r="L1023" s="16"/>
    </row>
    <row r="1024" spans="11:12" ht="12.75">
      <c r="K1024" s="273"/>
      <c r="L1024" s="16"/>
    </row>
    <row r="1025" spans="11:12" ht="12.75">
      <c r="K1025" s="273"/>
      <c r="L1025" s="16"/>
    </row>
    <row r="1026" spans="11:12" ht="12.75">
      <c r="K1026" s="273"/>
      <c r="L1026" s="16"/>
    </row>
    <row r="1027" spans="11:12" ht="12.75">
      <c r="K1027" s="273"/>
      <c r="L1027" s="16"/>
    </row>
    <row r="1028" spans="11:12" ht="12.75">
      <c r="K1028" s="273"/>
      <c r="L1028" s="16"/>
    </row>
    <row r="1029" spans="11:12" ht="12.75">
      <c r="K1029" s="273"/>
      <c r="L1029" s="16"/>
    </row>
    <row r="1030" spans="11:12" ht="12.75">
      <c r="K1030" s="273"/>
      <c r="L1030" s="16"/>
    </row>
    <row r="1031" spans="11:12" ht="12.75">
      <c r="K1031" s="273"/>
      <c r="L1031" s="16"/>
    </row>
    <row r="1032" spans="11:12" ht="12.75">
      <c r="K1032" s="273"/>
      <c r="L1032" s="16"/>
    </row>
    <row r="1033" spans="11:12" ht="12.75">
      <c r="K1033" s="273"/>
      <c r="L1033" s="16"/>
    </row>
    <row r="1034" spans="11:12" ht="12.75">
      <c r="K1034" s="273"/>
      <c r="L1034" s="16"/>
    </row>
    <row r="1035" spans="11:12" ht="12.75">
      <c r="K1035" s="273"/>
      <c r="L1035" s="16"/>
    </row>
    <row r="1036" spans="11:12" ht="12.75">
      <c r="K1036" s="273"/>
      <c r="L1036" s="16"/>
    </row>
    <row r="1037" spans="11:12" ht="12.75">
      <c r="K1037" s="273"/>
      <c r="L1037" s="16"/>
    </row>
    <row r="1038" spans="11:12" ht="12.75">
      <c r="K1038" s="273"/>
      <c r="L1038" s="16"/>
    </row>
    <row r="1039" spans="11:12" ht="12.75">
      <c r="K1039" s="273"/>
      <c r="L1039" s="16"/>
    </row>
    <row r="1040" spans="11:12" ht="12.75">
      <c r="K1040" s="273"/>
      <c r="L1040" s="16"/>
    </row>
    <row r="1041" spans="11:12" ht="12.75">
      <c r="K1041" s="273"/>
      <c r="L1041" s="16"/>
    </row>
    <row r="1042" spans="11:12" ht="12.75">
      <c r="K1042" s="273"/>
      <c r="L1042" s="16"/>
    </row>
    <row r="1043" spans="11:12" ht="12.75">
      <c r="K1043" s="273"/>
      <c r="L1043" s="16"/>
    </row>
    <row r="1044" spans="11:12" ht="12.75">
      <c r="K1044" s="273"/>
      <c r="L1044" s="16"/>
    </row>
    <row r="1045" spans="11:12" ht="12.75">
      <c r="K1045" s="273"/>
      <c r="L1045" s="16"/>
    </row>
    <row r="1046" spans="11:12" ht="12.75">
      <c r="K1046" s="273"/>
      <c r="L1046" s="16"/>
    </row>
    <row r="1047" spans="11:12" ht="12.75">
      <c r="K1047" s="273"/>
      <c r="L1047" s="16"/>
    </row>
    <row r="1048" spans="11:12" ht="12.75">
      <c r="K1048" s="273"/>
      <c r="L1048" s="16"/>
    </row>
    <row r="1049" spans="11:12" ht="12.75">
      <c r="K1049" s="273"/>
      <c r="L1049" s="16"/>
    </row>
    <row r="1050" spans="11:12" ht="12.75">
      <c r="K1050" s="273"/>
      <c r="L1050" s="16"/>
    </row>
    <row r="1051" spans="11:12" ht="12.75">
      <c r="K1051" s="273"/>
      <c r="L1051" s="16"/>
    </row>
    <row r="1052" spans="11:12" ht="12.75">
      <c r="K1052" s="273"/>
      <c r="L1052" s="16"/>
    </row>
    <row r="1053" spans="11:12" ht="12.75">
      <c r="K1053" s="273"/>
      <c r="L1053" s="16"/>
    </row>
    <row r="1054" spans="11:12" ht="12.75">
      <c r="K1054" s="273"/>
      <c r="L1054" s="16"/>
    </row>
    <row r="1055" spans="11:12" ht="12.75">
      <c r="K1055" s="273"/>
      <c r="L1055" s="16"/>
    </row>
    <row r="1056" spans="11:12" ht="12.75">
      <c r="K1056" s="273"/>
      <c r="L1056" s="16"/>
    </row>
    <row r="1057" spans="11:12" ht="12.75">
      <c r="K1057" s="273"/>
      <c r="L1057" s="16"/>
    </row>
    <row r="1058" spans="11:12" ht="12.75">
      <c r="K1058" s="273"/>
      <c r="L1058" s="16"/>
    </row>
    <row r="1059" spans="11:12" ht="12.75">
      <c r="K1059" s="273"/>
      <c r="L1059" s="16"/>
    </row>
    <row r="1060" spans="11:12" ht="12.75">
      <c r="K1060" s="273"/>
      <c r="L1060" s="16"/>
    </row>
    <row r="1061" spans="11:12" ht="12.75">
      <c r="K1061" s="273"/>
      <c r="L1061" s="16"/>
    </row>
    <row r="1062" spans="11:12" ht="12.75">
      <c r="K1062" s="273"/>
      <c r="L1062" s="16"/>
    </row>
    <row r="1063" spans="11:12" ht="12.75">
      <c r="K1063" s="273"/>
      <c r="L1063" s="16"/>
    </row>
    <row r="1064" spans="11:12" ht="12.75">
      <c r="K1064" s="273"/>
      <c r="L1064" s="16"/>
    </row>
    <row r="1065" spans="11:12" ht="12.75">
      <c r="K1065" s="273"/>
      <c r="L1065" s="16"/>
    </row>
    <row r="1066" spans="11:12" ht="12.75">
      <c r="K1066" s="273"/>
      <c r="L1066" s="16"/>
    </row>
    <row r="1067" spans="11:12" ht="12.75">
      <c r="K1067" s="273"/>
      <c r="L1067" s="16"/>
    </row>
    <row r="1068" spans="11:12" ht="12.75">
      <c r="K1068" s="273"/>
      <c r="L1068" s="16"/>
    </row>
    <row r="1069" spans="11:12" ht="12.75">
      <c r="K1069" s="273"/>
      <c r="L1069" s="16"/>
    </row>
    <row r="1070" spans="11:12" ht="12.75">
      <c r="K1070" s="273"/>
      <c r="L1070" s="16"/>
    </row>
    <row r="1071" spans="11:12" ht="12.75">
      <c r="K1071" s="273"/>
      <c r="L1071" s="16"/>
    </row>
    <row r="1072" spans="11:12" ht="12.75">
      <c r="K1072" s="273"/>
      <c r="L1072" s="16"/>
    </row>
    <row r="1073" spans="11:12" ht="12.75">
      <c r="K1073" s="273"/>
      <c r="L1073" s="16"/>
    </row>
    <row r="1074" spans="11:12" ht="12.75">
      <c r="K1074" s="273"/>
      <c r="L1074" s="16"/>
    </row>
    <row r="1075" spans="11:12" ht="12.75">
      <c r="K1075" s="273"/>
      <c r="L1075" s="16"/>
    </row>
    <row r="1076" spans="11:12" ht="12.75">
      <c r="K1076" s="273"/>
      <c r="L1076" s="16"/>
    </row>
    <row r="1077" spans="11:12" ht="12.75">
      <c r="K1077" s="273"/>
      <c r="L1077" s="16"/>
    </row>
    <row r="1078" spans="11:12" ht="12.75">
      <c r="K1078" s="273"/>
      <c r="L1078" s="16"/>
    </row>
    <row r="1079" spans="11:12" ht="12.75">
      <c r="K1079" s="273"/>
      <c r="L1079" s="16"/>
    </row>
    <row r="1080" spans="11:12" ht="12.75">
      <c r="K1080" s="273"/>
      <c r="L1080" s="16"/>
    </row>
    <row r="1081" spans="11:12" ht="12.75">
      <c r="K1081" s="273"/>
      <c r="L1081" s="16"/>
    </row>
    <row r="1082" spans="11:12" ht="12.75">
      <c r="K1082" s="273"/>
      <c r="L1082" s="16"/>
    </row>
    <row r="1083" spans="11:12" ht="12.75">
      <c r="K1083" s="273"/>
      <c r="L1083" s="16"/>
    </row>
    <row r="1084" spans="11:12" ht="12.75">
      <c r="K1084" s="273"/>
      <c r="L1084" s="16"/>
    </row>
    <row r="1085" spans="11:12" ht="12.75">
      <c r="K1085" s="273"/>
      <c r="L1085" s="16"/>
    </row>
    <row r="1086" spans="11:12" ht="12.75">
      <c r="K1086" s="273"/>
      <c r="L1086" s="16"/>
    </row>
    <row r="1087" spans="11:12" ht="12.75">
      <c r="K1087" s="273"/>
      <c r="L1087" s="16"/>
    </row>
    <row r="1088" spans="11:12" ht="12.75">
      <c r="K1088" s="273"/>
      <c r="L1088" s="16"/>
    </row>
    <row r="1089" spans="11:12" ht="12.75">
      <c r="K1089" s="273"/>
      <c r="L1089" s="16"/>
    </row>
    <row r="1090" spans="11:12" ht="12.75">
      <c r="K1090" s="273"/>
      <c r="L1090" s="16"/>
    </row>
    <row r="1091" spans="11:12" ht="12.75">
      <c r="K1091" s="273"/>
      <c r="L1091" s="16"/>
    </row>
    <row r="1092" spans="11:12" ht="12.75">
      <c r="K1092" s="273"/>
      <c r="L1092" s="16"/>
    </row>
    <row r="1093" spans="11:12" ht="12.75">
      <c r="K1093" s="273"/>
      <c r="L1093" s="16"/>
    </row>
    <row r="1094" spans="11:12" ht="12.75">
      <c r="K1094" s="273"/>
      <c r="L1094" s="16"/>
    </row>
    <row r="1095" spans="11:12" ht="12.75">
      <c r="K1095" s="273"/>
      <c r="L1095" s="16"/>
    </row>
    <row r="1096" spans="11:12" ht="12.75">
      <c r="K1096" s="273"/>
      <c r="L1096" s="16"/>
    </row>
    <row r="1097" spans="11:12" ht="12.75">
      <c r="K1097" s="273"/>
      <c r="L1097" s="16"/>
    </row>
    <row r="1098" spans="11:12" ht="12.75">
      <c r="K1098" s="273"/>
      <c r="L1098" s="16"/>
    </row>
    <row r="1099" spans="11:12" ht="12.75">
      <c r="K1099" s="273"/>
      <c r="L1099" s="16"/>
    </row>
    <row r="1100" spans="11:12" ht="12.75">
      <c r="K1100" s="273"/>
      <c r="L1100" s="16"/>
    </row>
    <row r="1101" spans="11:12" ht="12.75">
      <c r="K1101" s="273"/>
      <c r="L1101" s="16"/>
    </row>
    <row r="1102" spans="11:12" ht="12.75">
      <c r="K1102" s="273"/>
      <c r="L1102" s="16"/>
    </row>
    <row r="1103" spans="11:12" ht="12.75">
      <c r="K1103" s="273"/>
      <c r="L1103" s="16"/>
    </row>
    <row r="1104" spans="11:12" ht="12.75">
      <c r="K1104" s="273"/>
      <c r="L1104" s="16"/>
    </row>
    <row r="1105" spans="11:12" ht="12.75">
      <c r="K1105" s="273"/>
      <c r="L1105" s="16"/>
    </row>
    <row r="1106" spans="11:12" ht="12.75">
      <c r="K1106" s="273"/>
      <c r="L1106" s="16"/>
    </row>
    <row r="1107" spans="11:12" ht="12.75">
      <c r="K1107" s="273"/>
      <c r="L1107" s="16"/>
    </row>
    <row r="1108" spans="11:12" ht="12.75">
      <c r="K1108" s="273"/>
      <c r="L1108" s="16"/>
    </row>
    <row r="1109" spans="11:12" ht="12.75">
      <c r="K1109" s="273"/>
      <c r="L1109" s="16"/>
    </row>
    <row r="1110" spans="11:12" ht="12.75">
      <c r="K1110" s="273"/>
      <c r="L1110" s="16"/>
    </row>
    <row r="1111" spans="11:12" ht="12.75">
      <c r="K1111" s="273"/>
      <c r="L1111" s="16"/>
    </row>
    <row r="1112" spans="11:12" ht="12.75">
      <c r="K1112" s="273"/>
      <c r="L1112" s="16"/>
    </row>
    <row r="1113" spans="11:12" ht="12.75">
      <c r="K1113" s="273"/>
      <c r="L1113" s="16"/>
    </row>
    <row r="1114" spans="11:12" ht="12.75">
      <c r="K1114" s="273"/>
      <c r="L1114" s="16"/>
    </row>
    <row r="1115" spans="11:12" ht="12.75">
      <c r="K1115" s="273"/>
      <c r="L1115" s="16"/>
    </row>
    <row r="1116" spans="11:12" ht="12.75">
      <c r="K1116" s="273"/>
      <c r="L1116" s="16"/>
    </row>
    <row r="1117" spans="11:12" ht="12.75">
      <c r="K1117" s="273"/>
      <c r="L1117" s="16"/>
    </row>
    <row r="1118" spans="11:12" ht="12.75">
      <c r="K1118" s="273"/>
      <c r="L1118" s="16"/>
    </row>
    <row r="1119" spans="11:12" ht="12.75">
      <c r="K1119" s="273"/>
      <c r="L1119" s="16"/>
    </row>
    <row r="1120" spans="11:12" ht="12.75">
      <c r="K1120" s="273"/>
      <c r="L1120" s="16"/>
    </row>
    <row r="1121" spans="11:12" ht="12.75">
      <c r="K1121" s="273"/>
      <c r="L1121" s="16"/>
    </row>
    <row r="1122" spans="11:12" ht="12.75">
      <c r="K1122" s="273"/>
      <c r="L1122" s="16"/>
    </row>
    <row r="1123" spans="11:12" ht="12.75">
      <c r="K1123" s="273"/>
      <c r="L1123" s="16"/>
    </row>
    <row r="1124" spans="11:12" ht="12.75">
      <c r="K1124" s="273"/>
      <c r="L1124" s="16"/>
    </row>
    <row r="1125" spans="11:12" ht="12.75">
      <c r="K1125" s="273"/>
      <c r="L1125" s="16"/>
    </row>
    <row r="1126" spans="11:12" ht="12.75">
      <c r="K1126" s="273"/>
      <c r="L1126" s="16"/>
    </row>
    <row r="1127" spans="11:12" ht="12.75">
      <c r="K1127" s="273"/>
      <c r="L1127" s="16"/>
    </row>
    <row r="1128" spans="11:12" ht="12.75">
      <c r="K1128" s="273"/>
      <c r="L1128" s="16"/>
    </row>
    <row r="1129" spans="11:12" ht="12.75">
      <c r="K1129" s="273"/>
      <c r="L1129" s="16"/>
    </row>
    <row r="1130" spans="11:12" ht="12.75">
      <c r="K1130" s="273"/>
      <c r="L1130" s="16"/>
    </row>
    <row r="1131" spans="11:12" ht="12.75">
      <c r="K1131" s="273"/>
      <c r="L1131" s="16"/>
    </row>
    <row r="1132" spans="11:12" ht="12.75">
      <c r="K1132" s="273"/>
      <c r="L1132" s="16"/>
    </row>
    <row r="1133" spans="11:12" ht="12.75">
      <c r="K1133" s="273"/>
      <c r="L1133" s="16"/>
    </row>
    <row r="1134" spans="11:12" ht="12.75">
      <c r="K1134" s="273"/>
      <c r="L1134" s="16"/>
    </row>
    <row r="1135" spans="11:12" ht="12.75">
      <c r="K1135" s="273"/>
      <c r="L1135" s="16"/>
    </row>
    <row r="1136" spans="11:12" ht="12.75">
      <c r="K1136" s="273"/>
      <c r="L1136" s="16"/>
    </row>
    <row r="1137" spans="11:12" ht="12.75">
      <c r="K1137" s="273"/>
      <c r="L1137" s="16"/>
    </row>
    <row r="1138" spans="11:12" ht="12.75">
      <c r="K1138" s="273"/>
      <c r="L1138" s="16"/>
    </row>
    <row r="1139" spans="11:12" ht="12.75">
      <c r="K1139" s="273"/>
      <c r="L1139" s="16"/>
    </row>
    <row r="1140" spans="11:12" ht="12.75">
      <c r="K1140" s="273"/>
      <c r="L1140" s="16"/>
    </row>
    <row r="1141" spans="11:12" ht="12.75">
      <c r="K1141" s="273"/>
      <c r="L1141" s="16"/>
    </row>
    <row r="1142" spans="11:12" ht="12.75">
      <c r="K1142" s="273"/>
      <c r="L1142" s="16"/>
    </row>
    <row r="1143" spans="11:12" ht="12.75">
      <c r="K1143" s="273"/>
      <c r="L1143" s="16"/>
    </row>
    <row r="1144" spans="11:12" ht="12.75">
      <c r="K1144" s="273"/>
      <c r="L1144" s="16"/>
    </row>
    <row r="1145" spans="11:12" ht="12.75">
      <c r="K1145" s="273"/>
      <c r="L1145" s="16"/>
    </row>
    <row r="1146" spans="11:12" ht="12.75">
      <c r="K1146" s="273"/>
      <c r="L1146" s="16"/>
    </row>
    <row r="1147" spans="11:12" ht="12.75">
      <c r="K1147" s="273"/>
      <c r="L1147" s="16"/>
    </row>
    <row r="1148" spans="11:12" ht="12.75">
      <c r="K1148" s="273"/>
      <c r="L1148" s="16"/>
    </row>
    <row r="1149" spans="11:12" ht="12.75">
      <c r="K1149" s="273"/>
      <c r="L1149" s="16"/>
    </row>
    <row r="1150" spans="11:12" ht="12.75">
      <c r="K1150" s="273"/>
      <c r="L1150" s="16"/>
    </row>
    <row r="1151" spans="11:12" ht="12.75">
      <c r="K1151" s="273"/>
      <c r="L1151" s="16"/>
    </row>
    <row r="1152" spans="11:12" ht="12.75">
      <c r="K1152" s="273"/>
      <c r="L1152" s="16"/>
    </row>
    <row r="1153" spans="11:12" ht="12.75">
      <c r="K1153" s="273"/>
      <c r="L1153" s="16"/>
    </row>
    <row r="1154" spans="11:12" ht="12.75">
      <c r="K1154" s="273"/>
      <c r="L1154" s="16"/>
    </row>
    <row r="1155" spans="11:12" ht="12.75">
      <c r="K1155" s="273"/>
      <c r="L1155" s="16"/>
    </row>
    <row r="1156" spans="11:12" ht="12.75">
      <c r="K1156" s="273"/>
      <c r="L1156" s="16"/>
    </row>
    <row r="1157" spans="11:12" ht="12.75">
      <c r="K1157" s="273"/>
      <c r="L1157" s="16"/>
    </row>
    <row r="1158" spans="11:12" ht="12.75">
      <c r="K1158" s="273"/>
      <c r="L1158" s="16"/>
    </row>
    <row r="1159" spans="11:12" ht="12.75">
      <c r="K1159" s="273"/>
      <c r="L1159" s="16"/>
    </row>
    <row r="1160" spans="11:12" ht="12.75">
      <c r="K1160" s="273"/>
      <c r="L1160" s="16"/>
    </row>
    <row r="1161" spans="11:12" ht="12.75">
      <c r="K1161" s="273"/>
      <c r="L1161" s="16"/>
    </row>
    <row r="1162" spans="11:12" ht="12.75">
      <c r="K1162" s="273"/>
      <c r="L1162" s="16"/>
    </row>
    <row r="1163" spans="11:12" ht="12.75">
      <c r="K1163" s="273"/>
      <c r="L1163" s="16"/>
    </row>
    <row r="1164" spans="11:12" ht="12.75">
      <c r="K1164" s="273"/>
      <c r="L1164" s="16"/>
    </row>
    <row r="1165" spans="11:12" ht="12.75">
      <c r="K1165" s="273"/>
      <c r="L1165" s="16"/>
    </row>
    <row r="1166" spans="11:12" ht="12.75">
      <c r="K1166" s="273"/>
      <c r="L1166" s="16"/>
    </row>
    <row r="1167" spans="11:12" ht="12.75">
      <c r="K1167" s="273"/>
      <c r="L1167" s="16"/>
    </row>
    <row r="1168" spans="11:12" ht="12.75">
      <c r="K1168" s="273"/>
      <c r="L1168" s="16"/>
    </row>
    <row r="1169" spans="11:12" ht="12.75">
      <c r="K1169" s="273"/>
      <c r="L1169" s="16"/>
    </row>
    <row r="1170" spans="11:12" ht="12.75">
      <c r="K1170" s="273"/>
      <c r="L1170" s="16"/>
    </row>
    <row r="1171" spans="11:12" ht="12.75">
      <c r="K1171" s="273"/>
      <c r="L1171" s="16"/>
    </row>
    <row r="1172" spans="11:12" ht="12.75">
      <c r="K1172" s="273"/>
      <c r="L1172" s="16"/>
    </row>
    <row r="1173" spans="11:12" ht="12.75">
      <c r="K1173" s="273"/>
      <c r="L1173" s="16"/>
    </row>
    <row r="1174" spans="11:12" ht="12.75">
      <c r="K1174" s="273"/>
      <c r="L1174" s="16"/>
    </row>
    <row r="1175" spans="11:12" ht="12.75">
      <c r="K1175" s="273"/>
      <c r="L1175" s="16"/>
    </row>
    <row r="1176" spans="11:12" ht="12.75">
      <c r="K1176" s="273"/>
      <c r="L1176" s="16"/>
    </row>
    <row r="1177" spans="11:12" ht="12.75">
      <c r="K1177" s="273"/>
      <c r="L1177" s="16"/>
    </row>
    <row r="1178" spans="11:12" ht="12.75">
      <c r="K1178" s="273"/>
      <c r="L1178" s="16"/>
    </row>
    <row r="1179" spans="11:12" ht="12.75">
      <c r="K1179" s="273"/>
      <c r="L1179" s="16"/>
    </row>
    <row r="1180" spans="11:12" ht="12.75">
      <c r="K1180" s="273"/>
      <c r="L1180" s="16"/>
    </row>
    <row r="1181" spans="11:12" ht="12.75">
      <c r="K1181" s="273"/>
      <c r="L1181" s="16"/>
    </row>
    <row r="1182" spans="11:12" ht="12.75">
      <c r="K1182" s="273"/>
      <c r="L1182" s="16"/>
    </row>
    <row r="1183" spans="11:12" ht="12.75">
      <c r="K1183" s="273"/>
      <c r="L1183" s="16"/>
    </row>
    <row r="1184" spans="11:12" ht="12.75">
      <c r="K1184" s="273"/>
      <c r="L1184" s="16"/>
    </row>
    <row r="1185" spans="11:12" ht="12.75">
      <c r="K1185" s="273"/>
      <c r="L1185" s="16"/>
    </row>
    <row r="1186" spans="11:12" ht="12.75">
      <c r="K1186" s="273"/>
      <c r="L1186" s="16"/>
    </row>
    <row r="1187" spans="11:12" ht="12.75">
      <c r="K1187" s="273"/>
      <c r="L1187" s="16"/>
    </row>
    <row r="1188" spans="11:12" ht="12.75">
      <c r="K1188" s="273"/>
      <c r="L1188" s="16"/>
    </row>
    <row r="1189" spans="11:12" ht="12.75">
      <c r="K1189" s="273"/>
      <c r="L1189" s="16"/>
    </row>
    <row r="1190" spans="11:12" ht="12.75">
      <c r="K1190" s="273"/>
      <c r="L1190" s="16"/>
    </row>
    <row r="1191" spans="11:12" ht="12.75">
      <c r="K1191" s="273"/>
      <c r="L1191" s="16"/>
    </row>
    <row r="1192" spans="11:12" ht="12.75">
      <c r="K1192" s="273"/>
      <c r="L1192" s="16"/>
    </row>
    <row r="1193" spans="11:12" ht="12.75">
      <c r="K1193" s="273"/>
      <c r="L1193" s="16"/>
    </row>
    <row r="1194" spans="11:12" ht="12.75">
      <c r="K1194" s="273"/>
      <c r="L1194" s="16"/>
    </row>
    <row r="1195" spans="11:12" ht="12.75">
      <c r="K1195" s="273"/>
      <c r="L1195" s="16"/>
    </row>
    <row r="1196" spans="11:12" ht="12.75">
      <c r="K1196" s="273"/>
      <c r="L1196" s="16"/>
    </row>
    <row r="1197" spans="11:12" ht="12.75">
      <c r="K1197" s="273"/>
      <c r="L1197" s="16"/>
    </row>
    <row r="1198" spans="11:12" ht="12.75">
      <c r="K1198" s="273"/>
      <c r="L1198" s="16"/>
    </row>
    <row r="1199" spans="11:12" ht="12.75">
      <c r="K1199" s="273"/>
      <c r="L1199" s="16"/>
    </row>
    <row r="1200" spans="11:12" ht="12.75">
      <c r="K1200" s="273"/>
      <c r="L1200" s="16"/>
    </row>
    <row r="1201" spans="11:12" ht="12.75">
      <c r="K1201" s="273"/>
      <c r="L1201" s="16"/>
    </row>
    <row r="1202" spans="11:12" ht="12.75">
      <c r="K1202" s="273"/>
      <c r="L1202" s="16"/>
    </row>
    <row r="1203" spans="11:12" ht="12.75">
      <c r="K1203" s="273"/>
      <c r="L1203" s="16"/>
    </row>
    <row r="1204" spans="11:12" ht="12.75">
      <c r="K1204" s="273"/>
      <c r="L1204" s="16"/>
    </row>
    <row r="1205" spans="11:12" ht="12.75">
      <c r="K1205" s="273"/>
      <c r="L1205" s="16"/>
    </row>
    <row r="1206" spans="11:12" ht="12.75">
      <c r="K1206" s="273"/>
      <c r="L1206" s="16"/>
    </row>
    <row r="1207" spans="11:12" ht="12.75">
      <c r="K1207" s="273"/>
      <c r="L1207" s="16"/>
    </row>
    <row r="1208" spans="11:12" ht="12.75">
      <c r="K1208" s="273"/>
      <c r="L1208" s="16"/>
    </row>
    <row r="1209" spans="11:12" ht="12.75">
      <c r="K1209" s="273"/>
      <c r="L1209" s="16"/>
    </row>
    <row r="1210" spans="11:12" ht="12.75">
      <c r="K1210" s="273"/>
      <c r="L1210" s="16"/>
    </row>
    <row r="1211" spans="11:12" ht="12.75">
      <c r="K1211" s="273"/>
      <c r="L1211" s="16"/>
    </row>
    <row r="1212" spans="11:12" ht="12.75">
      <c r="K1212" s="273"/>
      <c r="L1212" s="16"/>
    </row>
    <row r="1213" spans="11:12" ht="12.75">
      <c r="K1213" s="273"/>
      <c r="L1213" s="16"/>
    </row>
    <row r="1214" spans="11:12" ht="12.75">
      <c r="K1214" s="273"/>
      <c r="L1214" s="16"/>
    </row>
    <row r="1215" spans="11:12" ht="12.75">
      <c r="K1215" s="273"/>
      <c r="L1215" s="16"/>
    </row>
    <row r="1216" spans="11:12" ht="12.75">
      <c r="K1216" s="273"/>
      <c r="L1216" s="16"/>
    </row>
    <row r="1217" spans="11:12" ht="12.75">
      <c r="K1217" s="273"/>
      <c r="L1217" s="16"/>
    </row>
    <row r="1218" spans="11:12" ht="12.75">
      <c r="K1218" s="273"/>
      <c r="L1218" s="16"/>
    </row>
    <row r="1219" spans="11:12" ht="12.75">
      <c r="K1219" s="273"/>
      <c r="L1219" s="16"/>
    </row>
    <row r="1220" spans="11:12" ht="12.75">
      <c r="K1220" s="273"/>
      <c r="L1220" s="16"/>
    </row>
    <row r="1221" spans="11:12" ht="12.75">
      <c r="K1221" s="273"/>
      <c r="L1221" s="16"/>
    </row>
    <row r="1222" spans="11:12" ht="12.75">
      <c r="K1222" s="273"/>
      <c r="L1222" s="16"/>
    </row>
    <row r="1223" spans="11:12" ht="12.75">
      <c r="K1223" s="273"/>
      <c r="L1223" s="16"/>
    </row>
    <row r="1224" spans="11:12" ht="12.75">
      <c r="K1224" s="273"/>
      <c r="L1224" s="16"/>
    </row>
    <row r="1225" spans="11:12" ht="12.75">
      <c r="K1225" s="273"/>
      <c r="L1225" s="16"/>
    </row>
    <row r="1226" spans="11:12" ht="12.75">
      <c r="K1226" s="273"/>
      <c r="L1226" s="16"/>
    </row>
    <row r="1227" spans="11:12" ht="12.75">
      <c r="K1227" s="273"/>
      <c r="L1227" s="16"/>
    </row>
    <row r="1228" spans="11:12" ht="12.75">
      <c r="K1228" s="273"/>
      <c r="L1228" s="16"/>
    </row>
    <row r="1229" spans="11:12" ht="12.75">
      <c r="K1229" s="273"/>
      <c r="L1229" s="16"/>
    </row>
    <row r="1230" spans="11:12" ht="12.75">
      <c r="K1230" s="273"/>
      <c r="L1230" s="16"/>
    </row>
    <row r="1231" spans="11:12" ht="12.75">
      <c r="K1231" s="273"/>
      <c r="L1231" s="16"/>
    </row>
    <row r="1232" spans="11:12" ht="12.75">
      <c r="K1232" s="273"/>
      <c r="L1232" s="16"/>
    </row>
    <row r="1233" spans="11:12" ht="12.75">
      <c r="K1233" s="273"/>
      <c r="L1233" s="16"/>
    </row>
    <row r="1234" spans="11:12" ht="12.75">
      <c r="K1234" s="273"/>
      <c r="L1234" s="16"/>
    </row>
    <row r="1235" spans="11:12" ht="12.75">
      <c r="K1235" s="273"/>
      <c r="L1235" s="16"/>
    </row>
    <row r="1236" spans="11:12" ht="12.75">
      <c r="K1236" s="273"/>
      <c r="L1236" s="16"/>
    </row>
    <row r="1237" spans="11:12" ht="12.75">
      <c r="K1237" s="273"/>
      <c r="L1237" s="16"/>
    </row>
    <row r="1238" spans="11:12" ht="12.75">
      <c r="K1238" s="273"/>
      <c r="L1238" s="16"/>
    </row>
    <row r="1239" spans="11:12" ht="12.75">
      <c r="K1239" s="273"/>
      <c r="L1239" s="16"/>
    </row>
    <row r="1240" spans="11:12" ht="12.75">
      <c r="K1240" s="273"/>
      <c r="L1240" s="16"/>
    </row>
    <row r="1241" spans="11:12" ht="12.75">
      <c r="K1241" s="273"/>
      <c r="L1241" s="16"/>
    </row>
    <row r="1242" spans="11:12" ht="12.75">
      <c r="K1242" s="273"/>
      <c r="L1242" s="16"/>
    </row>
    <row r="1243" spans="11:12" ht="12.75">
      <c r="K1243" s="273"/>
      <c r="L1243" s="16"/>
    </row>
    <row r="1244" spans="11:12" ht="12.75">
      <c r="K1244" s="273"/>
      <c r="L1244" s="16"/>
    </row>
    <row r="1245" spans="11:12" ht="12.75">
      <c r="K1245" s="273"/>
      <c r="L1245" s="16"/>
    </row>
    <row r="1246" spans="11:12" ht="12.75">
      <c r="K1246" s="273"/>
      <c r="L1246" s="16"/>
    </row>
    <row r="1247" spans="11:12" ht="12.75">
      <c r="K1247" s="273"/>
      <c r="L1247" s="16"/>
    </row>
    <row r="1248" spans="11:12" ht="12.75">
      <c r="K1248" s="273"/>
      <c r="L1248" s="16"/>
    </row>
    <row r="1249" spans="11:12" ht="12.75">
      <c r="K1249" s="273"/>
      <c r="L1249" s="16"/>
    </row>
    <row r="1250" spans="11:12" ht="12.75">
      <c r="K1250" s="273"/>
      <c r="L1250" s="16"/>
    </row>
    <row r="1251" spans="11:12" ht="12.75">
      <c r="K1251" s="273"/>
      <c r="L1251" s="16"/>
    </row>
    <row r="1252" spans="11:12" ht="12.75">
      <c r="K1252" s="273"/>
      <c r="L1252" s="16"/>
    </row>
    <row r="1253" spans="11:12" ht="12.75">
      <c r="K1253" s="273"/>
      <c r="L1253" s="16"/>
    </row>
    <row r="1254" spans="11:12" ht="12.75">
      <c r="K1254" s="273"/>
      <c r="L1254" s="16"/>
    </row>
    <row r="1255" spans="11:12" ht="12.75">
      <c r="K1255" s="273"/>
      <c r="L1255" s="16"/>
    </row>
    <row r="1256" spans="11:12" ht="12.75">
      <c r="K1256" s="273"/>
      <c r="L1256" s="16"/>
    </row>
    <row r="1257" spans="11:12" ht="12.75">
      <c r="K1257" s="273"/>
      <c r="L1257" s="16"/>
    </row>
    <row r="1258" spans="11:12" ht="12.75">
      <c r="K1258" s="273"/>
      <c r="L1258" s="16"/>
    </row>
    <row r="1259" spans="11:12" ht="12.75">
      <c r="K1259" s="273"/>
      <c r="L1259" s="16"/>
    </row>
    <row r="1260" spans="11:12" ht="12.75">
      <c r="K1260" s="273"/>
      <c r="L1260" s="16"/>
    </row>
    <row r="1261" spans="11:12" ht="12.75">
      <c r="K1261" s="273"/>
      <c r="L1261" s="16"/>
    </row>
    <row r="1262" spans="11:12" ht="12.75">
      <c r="K1262" s="273"/>
      <c r="L1262" s="16"/>
    </row>
    <row r="1263" spans="11:12" ht="12.75">
      <c r="K1263" s="273"/>
      <c r="L1263" s="16"/>
    </row>
    <row r="1264" spans="11:12" ht="12.75">
      <c r="K1264" s="273"/>
      <c r="L1264" s="16"/>
    </row>
    <row r="1265" spans="11:12" ht="12.75">
      <c r="K1265" s="273"/>
      <c r="L1265" s="16"/>
    </row>
    <row r="1266" spans="11:12" ht="12.75">
      <c r="K1266" s="273"/>
      <c r="L1266" s="16"/>
    </row>
    <row r="1267" spans="11:12" ht="12.75">
      <c r="K1267" s="273"/>
      <c r="L1267" s="16"/>
    </row>
    <row r="1268" spans="11:12" ht="12.75">
      <c r="K1268" s="273"/>
      <c r="L1268" s="16"/>
    </row>
    <row r="1269" spans="11:12" ht="12.75">
      <c r="K1269" s="273"/>
      <c r="L1269" s="16"/>
    </row>
    <row r="1270" spans="11:12" ht="12.75">
      <c r="K1270" s="273"/>
      <c r="L1270" s="16"/>
    </row>
    <row r="1271" spans="11:12" ht="12.75">
      <c r="K1271" s="273"/>
      <c r="L1271" s="16"/>
    </row>
    <row r="1272" spans="11:12" ht="12.75">
      <c r="K1272" s="273"/>
      <c r="L1272" s="16"/>
    </row>
    <row r="1273" spans="11:12" ht="12.75">
      <c r="K1273" s="273"/>
      <c r="L1273" s="16"/>
    </row>
    <row r="1274" spans="11:12" ht="12.75">
      <c r="K1274" s="273"/>
      <c r="L1274" s="16"/>
    </row>
    <row r="1275" spans="11:12" ht="12.75">
      <c r="K1275" s="273"/>
      <c r="L1275" s="16"/>
    </row>
    <row r="1276" spans="11:12" ht="12.75">
      <c r="K1276" s="273"/>
      <c r="L1276" s="16"/>
    </row>
    <row r="1277" spans="11:12" ht="12.75">
      <c r="K1277" s="273"/>
      <c r="L1277" s="16"/>
    </row>
    <row r="1278" spans="11:12" ht="12.75">
      <c r="K1278" s="273"/>
      <c r="L1278" s="16"/>
    </row>
    <row r="1279" spans="11:12" ht="12.75">
      <c r="K1279" s="273"/>
      <c r="L1279" s="16"/>
    </row>
    <row r="1280" spans="11:12" ht="12.75">
      <c r="K1280" s="273"/>
      <c r="L1280" s="16"/>
    </row>
    <row r="1281" spans="11:12" ht="12.75">
      <c r="K1281" s="273"/>
      <c r="L1281" s="16"/>
    </row>
    <row r="1282" spans="11:12" ht="12.75">
      <c r="K1282" s="273"/>
      <c r="L1282" s="16"/>
    </row>
    <row r="1283" spans="11:12" ht="12.75">
      <c r="K1283" s="273"/>
      <c r="L1283" s="16"/>
    </row>
    <row r="1284" spans="11:12" ht="12.75">
      <c r="K1284" s="273"/>
      <c r="L1284" s="16"/>
    </row>
    <row r="1285" spans="11:12" ht="12.75">
      <c r="K1285" s="273"/>
      <c r="L1285" s="16"/>
    </row>
    <row r="1286" spans="11:12" ht="12.75">
      <c r="K1286" s="273"/>
      <c r="L1286" s="16"/>
    </row>
    <row r="1287" spans="11:12" ht="12.75">
      <c r="K1287" s="273"/>
      <c r="L1287" s="16"/>
    </row>
    <row r="1288" spans="11:12" ht="12.75">
      <c r="K1288" s="273"/>
      <c r="L1288" s="16"/>
    </row>
    <row r="1289" spans="11:12" ht="12.75">
      <c r="K1289" s="273"/>
      <c r="L1289" s="16"/>
    </row>
    <row r="1290" spans="11:12" ht="12.75">
      <c r="K1290" s="273"/>
      <c r="L1290" s="16"/>
    </row>
    <row r="1291" spans="11:12" ht="12.75">
      <c r="K1291" s="273"/>
      <c r="L1291" s="16"/>
    </row>
    <row r="1292" spans="11:12" ht="12.75">
      <c r="K1292" s="273"/>
      <c r="L1292" s="16"/>
    </row>
    <row r="1293" spans="11:12" ht="12.75">
      <c r="K1293" s="273"/>
      <c r="L1293" s="16"/>
    </row>
    <row r="1294" spans="11:12" ht="12.75">
      <c r="K1294" s="273"/>
      <c r="L1294" s="16"/>
    </row>
    <row r="1295" spans="11:12" ht="12.75">
      <c r="K1295" s="273"/>
      <c r="L1295" s="16"/>
    </row>
    <row r="1296" spans="11:12" ht="12.75">
      <c r="K1296" s="273"/>
      <c r="L1296" s="16"/>
    </row>
    <row r="1297" spans="11:12" ht="12.75">
      <c r="K1297" s="273"/>
      <c r="L1297" s="16"/>
    </row>
    <row r="1298" spans="11:12" ht="12.75">
      <c r="K1298" s="273"/>
      <c r="L1298" s="16"/>
    </row>
    <row r="1299" spans="11:12" ht="12.75">
      <c r="K1299" s="273"/>
      <c r="L1299" s="16"/>
    </row>
    <row r="1300" spans="11:12" ht="12.75">
      <c r="K1300" s="273"/>
      <c r="L1300" s="16"/>
    </row>
    <row r="1301" spans="11:12" ht="12.75">
      <c r="K1301" s="273"/>
      <c r="L1301" s="16"/>
    </row>
    <row r="1302" spans="11:12" ht="12.75">
      <c r="K1302" s="273"/>
      <c r="L1302" s="16"/>
    </row>
    <row r="1303" spans="11:12" ht="12.75">
      <c r="K1303" s="273"/>
      <c r="L1303" s="16"/>
    </row>
    <row r="1304" spans="11:12" ht="12.75">
      <c r="K1304" s="273"/>
      <c r="L1304" s="16"/>
    </row>
    <row r="1305" spans="11:12" ht="12.75">
      <c r="K1305" s="273"/>
      <c r="L1305" s="16"/>
    </row>
    <row r="1306" spans="11:12" ht="12.75">
      <c r="K1306" s="273"/>
      <c r="L1306" s="16"/>
    </row>
    <row r="1307" spans="11:12" ht="12.75">
      <c r="K1307" s="273"/>
      <c r="L1307" s="16"/>
    </row>
    <row r="1308" spans="11:12" ht="12.75">
      <c r="K1308" s="273"/>
      <c r="L1308" s="16"/>
    </row>
    <row r="1309" spans="11:12" ht="12.75">
      <c r="K1309" s="273"/>
      <c r="L1309" s="16"/>
    </row>
    <row r="1310" spans="11:12" ht="12.75">
      <c r="K1310" s="273"/>
      <c r="L1310" s="16"/>
    </row>
    <row r="1311" spans="11:12" ht="12.75">
      <c r="K1311" s="273"/>
      <c r="L1311" s="16"/>
    </row>
    <row r="1312" spans="11:12" ht="12.75">
      <c r="K1312" s="273"/>
      <c r="L1312" s="16"/>
    </row>
    <row r="1313" spans="11:12" ht="12.75">
      <c r="K1313" s="273"/>
      <c r="L1313" s="16"/>
    </row>
    <row r="1314" spans="11:12" ht="12.75">
      <c r="K1314" s="273"/>
      <c r="L1314" s="16"/>
    </row>
    <row r="1315" spans="11:12" ht="12.75">
      <c r="K1315" s="273"/>
      <c r="L1315" s="16"/>
    </row>
    <row r="1316" spans="11:12" ht="12.75">
      <c r="K1316" s="273"/>
      <c r="L1316" s="16"/>
    </row>
    <row r="1317" spans="11:12" ht="12.75">
      <c r="K1317" s="273"/>
      <c r="L1317" s="16"/>
    </row>
    <row r="1318" spans="11:12" ht="12.75">
      <c r="K1318" s="273"/>
      <c r="L1318" s="16"/>
    </row>
    <row r="1319" spans="11:12" ht="12.75">
      <c r="K1319" s="273"/>
      <c r="L1319" s="16"/>
    </row>
    <row r="1320" spans="11:12" ht="12.75">
      <c r="K1320" s="273"/>
      <c r="L1320" s="16"/>
    </row>
    <row r="1321" spans="11:12" ht="12.75">
      <c r="K1321" s="273"/>
      <c r="L1321" s="16"/>
    </row>
    <row r="1322" spans="11:12" ht="12.75">
      <c r="K1322" s="273"/>
      <c r="L1322" s="16"/>
    </row>
    <row r="1323" spans="11:12" ht="12.75">
      <c r="K1323" s="273"/>
      <c r="L1323" s="16"/>
    </row>
    <row r="1324" spans="11:12" ht="12.75">
      <c r="K1324" s="273"/>
      <c r="L1324" s="16"/>
    </row>
    <row r="1325" spans="11:12" ht="12.75">
      <c r="K1325" s="273"/>
      <c r="L1325" s="16"/>
    </row>
    <row r="1326" spans="11:12" ht="12.75">
      <c r="K1326" s="273"/>
      <c r="L1326" s="16"/>
    </row>
    <row r="1327" spans="11:12" ht="12.75">
      <c r="K1327" s="273"/>
      <c r="L1327" s="16"/>
    </row>
    <row r="1328" spans="11:12" ht="12.75">
      <c r="K1328" s="273"/>
      <c r="L1328" s="16"/>
    </row>
    <row r="1329" spans="11:12" ht="12.75">
      <c r="K1329" s="273"/>
      <c r="L1329" s="16"/>
    </row>
    <row r="1330" spans="11:12" ht="12.75">
      <c r="K1330" s="273"/>
      <c r="L1330" s="16"/>
    </row>
    <row r="1331" spans="11:12" ht="12.75">
      <c r="K1331" s="273"/>
      <c r="L1331" s="16"/>
    </row>
    <row r="1332" spans="11:12" ht="12.75">
      <c r="K1332" s="273"/>
      <c r="L1332" s="16"/>
    </row>
    <row r="1333" spans="11:12" ht="12.75">
      <c r="K1333" s="273"/>
      <c r="L1333" s="16"/>
    </row>
    <row r="1334" spans="11:12" ht="12.75">
      <c r="K1334" s="273"/>
      <c r="L1334" s="16"/>
    </row>
    <row r="1335" spans="11:12" ht="12.75">
      <c r="K1335" s="273"/>
      <c r="L1335" s="16"/>
    </row>
    <row r="1336" spans="11:12" ht="12.75">
      <c r="K1336" s="273"/>
      <c r="L1336" s="16"/>
    </row>
    <row r="1337" spans="11:12" ht="12.75">
      <c r="K1337" s="273"/>
      <c r="L1337" s="16"/>
    </row>
    <row r="1338" spans="11:12" ht="12.75">
      <c r="K1338" s="273"/>
      <c r="L1338" s="16"/>
    </row>
    <row r="1339" spans="11:12" ht="12.75">
      <c r="K1339" s="273"/>
      <c r="L1339" s="16"/>
    </row>
    <row r="1340" spans="11:12" ht="12.75">
      <c r="K1340" s="273"/>
      <c r="L1340" s="16"/>
    </row>
    <row r="1341" spans="11:12" ht="12.75">
      <c r="K1341" s="273"/>
      <c r="L1341" s="16"/>
    </row>
    <row r="1342" spans="11:12" ht="12.75">
      <c r="K1342" s="273"/>
      <c r="L1342" s="16"/>
    </row>
    <row r="1343" spans="11:12" ht="12.75">
      <c r="K1343" s="273"/>
      <c r="L1343" s="16"/>
    </row>
    <row r="1344" spans="11:12" ht="12.75">
      <c r="K1344" s="273"/>
      <c r="L1344" s="16"/>
    </row>
    <row r="1345" spans="11:12" ht="12.75">
      <c r="K1345" s="273"/>
      <c r="L1345" s="16"/>
    </row>
    <row r="1346" spans="11:12" ht="12.75">
      <c r="K1346" s="273"/>
      <c r="L1346" s="16"/>
    </row>
    <row r="1347" spans="11:12" ht="12.75">
      <c r="K1347" s="273"/>
      <c r="L1347" s="16"/>
    </row>
    <row r="1348" spans="11:12" ht="12.75">
      <c r="K1348" s="273"/>
      <c r="L1348" s="16"/>
    </row>
    <row r="1349" spans="11:12" ht="12.75">
      <c r="K1349" s="273"/>
      <c r="L1349" s="16"/>
    </row>
    <row r="1350" spans="11:12" ht="12.75">
      <c r="K1350" s="273"/>
      <c r="L1350" s="16"/>
    </row>
    <row r="1351" spans="11:12" ht="12.75">
      <c r="K1351" s="273"/>
      <c r="L1351" s="16"/>
    </row>
    <row r="1352" spans="11:12" ht="12.75">
      <c r="K1352" s="273"/>
      <c r="L1352" s="16"/>
    </row>
    <row r="1353" spans="11:12" ht="12.75">
      <c r="K1353" s="273"/>
      <c r="L1353" s="16"/>
    </row>
    <row r="1354" spans="11:12" ht="12.75">
      <c r="K1354" s="273"/>
      <c r="L1354" s="16"/>
    </row>
    <row r="1355" spans="11:12" ht="12.75">
      <c r="K1355" s="273"/>
      <c r="L1355" s="16"/>
    </row>
    <row r="1356" spans="11:12" ht="12.75">
      <c r="K1356" s="273"/>
      <c r="L1356" s="16"/>
    </row>
    <row r="1357" spans="11:12" ht="12.75">
      <c r="K1357" s="273"/>
      <c r="L1357" s="16"/>
    </row>
    <row r="1358" spans="11:12" ht="12.75">
      <c r="K1358" s="273"/>
      <c r="L1358" s="16"/>
    </row>
    <row r="1359" spans="11:12" ht="12.75">
      <c r="K1359" s="273"/>
      <c r="L1359" s="16"/>
    </row>
    <row r="1360" spans="11:12" ht="12.75">
      <c r="K1360" s="273"/>
      <c r="L1360" s="16"/>
    </row>
    <row r="1361" spans="11:12" ht="12.75">
      <c r="K1361" s="273"/>
      <c r="L1361" s="16"/>
    </row>
    <row r="1362" spans="11:12" ht="12.75">
      <c r="K1362" s="273"/>
      <c r="L1362" s="16"/>
    </row>
    <row r="1363" spans="11:12" ht="12.75">
      <c r="K1363" s="273"/>
      <c r="L1363" s="16"/>
    </row>
    <row r="1364" spans="11:12" ht="12.75">
      <c r="K1364" s="273"/>
      <c r="L1364" s="16"/>
    </row>
    <row r="1365" spans="11:12" ht="12.75">
      <c r="K1365" s="273"/>
      <c r="L1365" s="16"/>
    </row>
    <row r="1366" spans="11:12" ht="12.75">
      <c r="K1366" s="273"/>
      <c r="L1366" s="16"/>
    </row>
    <row r="1367" spans="11:12" ht="12.75">
      <c r="K1367" s="273"/>
      <c r="L1367" s="16"/>
    </row>
    <row r="1368" spans="11:12" ht="12.75">
      <c r="K1368" s="273"/>
      <c r="L1368" s="16"/>
    </row>
    <row r="1369" spans="11:12" ht="12.75">
      <c r="K1369" s="273"/>
      <c r="L1369" s="16"/>
    </row>
    <row r="1370" spans="11:12" ht="12.75">
      <c r="K1370" s="273"/>
      <c r="L1370" s="16"/>
    </row>
    <row r="1371" spans="11:12" ht="12.75">
      <c r="K1371" s="273"/>
      <c r="L1371" s="16"/>
    </row>
    <row r="1372" spans="11:12" ht="12.75">
      <c r="K1372" s="273"/>
      <c r="L1372" s="16"/>
    </row>
    <row r="1373" spans="11:12" ht="12.75">
      <c r="K1373" s="273"/>
      <c r="L1373" s="16"/>
    </row>
    <row r="1374" spans="11:12" ht="12.75">
      <c r="K1374" s="273"/>
      <c r="L1374" s="16"/>
    </row>
    <row r="1375" spans="11:12" ht="12.75">
      <c r="K1375" s="273"/>
      <c r="L1375" s="16"/>
    </row>
    <row r="1376" spans="11:12" ht="12.75">
      <c r="K1376" s="273"/>
      <c r="L1376" s="16"/>
    </row>
    <row r="1377" spans="11:12" ht="12.75">
      <c r="K1377" s="273"/>
      <c r="L1377" s="16"/>
    </row>
    <row r="1378" spans="11:12" ht="12.75">
      <c r="K1378" s="273"/>
      <c r="L1378" s="16"/>
    </row>
    <row r="1379" spans="11:12" ht="12.75">
      <c r="K1379" s="273"/>
      <c r="L1379" s="16"/>
    </row>
    <row r="1380" spans="11:12" ht="12.75">
      <c r="K1380" s="273"/>
      <c r="L1380" s="16"/>
    </row>
    <row r="1381" spans="11:12" ht="12.75">
      <c r="K1381" s="273"/>
      <c r="L1381" s="16"/>
    </row>
    <row r="1382" spans="11:12" ht="12.75">
      <c r="K1382" s="273"/>
      <c r="L1382" s="16"/>
    </row>
    <row r="1383" spans="11:12" ht="12.75">
      <c r="K1383" s="273"/>
      <c r="L1383" s="16"/>
    </row>
    <row r="1384" spans="11:12" ht="12.75">
      <c r="K1384" s="273"/>
      <c r="L1384" s="16"/>
    </row>
    <row r="1385" spans="11:12" ht="12.75">
      <c r="K1385" s="273"/>
      <c r="L1385" s="16"/>
    </row>
    <row r="1386" spans="11:12" ht="12.75">
      <c r="K1386" s="273"/>
      <c r="L1386" s="16"/>
    </row>
    <row r="1387" spans="11:12" ht="12.75">
      <c r="K1387" s="273"/>
      <c r="L1387" s="16"/>
    </row>
    <row r="1388" spans="11:12" ht="12.75">
      <c r="K1388" s="273"/>
      <c r="L1388" s="16"/>
    </row>
    <row r="1389" spans="11:12" ht="12.75">
      <c r="K1389" s="273"/>
      <c r="L1389" s="16"/>
    </row>
    <row r="1390" spans="11:12" ht="12.75">
      <c r="K1390" s="273"/>
      <c r="L1390" s="16"/>
    </row>
    <row r="1391" spans="11:12" ht="12.75">
      <c r="K1391" s="273"/>
      <c r="L1391" s="16"/>
    </row>
    <row r="1392" spans="11:12" ht="12.75">
      <c r="K1392" s="273"/>
      <c r="L1392" s="16"/>
    </row>
    <row r="1393" spans="11:12" ht="12.75">
      <c r="K1393" s="273"/>
      <c r="L1393" s="16"/>
    </row>
    <row r="1394" spans="11:12" ht="12.75">
      <c r="K1394" s="273"/>
      <c r="L1394" s="16"/>
    </row>
    <row r="1395" spans="11:12" ht="12.75">
      <c r="K1395" s="273"/>
      <c r="L1395" s="16"/>
    </row>
    <row r="1396" spans="11:12" ht="12.75">
      <c r="K1396" s="273"/>
      <c r="L1396" s="16"/>
    </row>
    <row r="1397" spans="11:12" ht="12.75">
      <c r="K1397" s="273"/>
      <c r="L1397" s="16"/>
    </row>
    <row r="1398" spans="11:12" ht="12.75">
      <c r="K1398" s="273"/>
      <c r="L1398" s="16"/>
    </row>
    <row r="1399" spans="11:12" ht="12.75">
      <c r="K1399" s="273"/>
      <c r="L1399" s="16"/>
    </row>
    <row r="1400" spans="11:12" ht="12.75">
      <c r="K1400" s="273"/>
      <c r="L1400" s="16"/>
    </row>
    <row r="1401" spans="11:12" ht="12.75">
      <c r="K1401" s="273"/>
      <c r="L1401" s="16"/>
    </row>
    <row r="1402" spans="11:12" ht="12.75">
      <c r="K1402" s="273"/>
      <c r="L1402" s="16"/>
    </row>
    <row r="1403" spans="11:12" ht="12.75">
      <c r="K1403" s="273"/>
      <c r="L1403" s="16"/>
    </row>
    <row r="1404" spans="11:12" ht="12.75">
      <c r="K1404" s="273"/>
      <c r="L1404" s="16"/>
    </row>
    <row r="1405" spans="11:12" ht="12.75">
      <c r="K1405" s="273"/>
      <c r="L1405" s="16"/>
    </row>
    <row r="1406" spans="11:12" ht="12.75">
      <c r="K1406" s="273"/>
      <c r="L1406" s="16"/>
    </row>
    <row r="1407" spans="11:12" ht="12.75">
      <c r="K1407" s="273"/>
      <c r="L1407" s="16"/>
    </row>
    <row r="1408" spans="11:12" ht="12.75">
      <c r="K1408" s="273"/>
      <c r="L1408" s="16"/>
    </row>
    <row r="1409" spans="11:12" ht="12.75">
      <c r="K1409" s="273"/>
      <c r="L1409" s="16"/>
    </row>
    <row r="1410" spans="11:12" ht="12.75">
      <c r="K1410" s="273"/>
      <c r="L1410" s="16"/>
    </row>
    <row r="1411" spans="11:12" ht="12.75">
      <c r="K1411" s="273"/>
      <c r="L1411" s="16"/>
    </row>
    <row r="1412" spans="11:12" ht="12.75">
      <c r="K1412" s="273"/>
      <c r="L1412" s="16"/>
    </row>
    <row r="1413" spans="11:12" ht="12.75">
      <c r="K1413" s="273"/>
      <c r="L1413" s="16"/>
    </row>
    <row r="1414" spans="11:12" ht="12.75">
      <c r="K1414" s="273"/>
      <c r="L1414" s="16"/>
    </row>
    <row r="1415" spans="11:12" ht="12.75">
      <c r="K1415" s="273"/>
      <c r="L1415" s="16"/>
    </row>
    <row r="1416" spans="11:12" ht="12.75">
      <c r="K1416" s="273"/>
      <c r="L1416" s="16"/>
    </row>
    <row r="1417" spans="11:12" ht="12.75">
      <c r="K1417" s="273"/>
      <c r="L1417" s="16"/>
    </row>
    <row r="1418" spans="11:12" ht="12.75">
      <c r="K1418" s="273"/>
      <c r="L1418" s="16"/>
    </row>
    <row r="1419" spans="11:12" ht="12.75">
      <c r="K1419" s="273"/>
      <c r="L1419" s="16"/>
    </row>
    <row r="1420" spans="11:12" ht="12.75">
      <c r="K1420" s="273"/>
      <c r="L1420" s="16"/>
    </row>
    <row r="1421" spans="11:12" ht="12.75">
      <c r="K1421" s="273"/>
      <c r="L1421" s="16"/>
    </row>
    <row r="1422" spans="11:12" ht="12.75">
      <c r="K1422" s="273"/>
      <c r="L1422" s="16"/>
    </row>
    <row r="1423" spans="11:12" ht="12.75">
      <c r="K1423" s="273"/>
      <c r="L1423" s="16"/>
    </row>
    <row r="1424" spans="11:12" ht="12.75">
      <c r="K1424" s="273"/>
      <c r="L1424" s="16"/>
    </row>
    <row r="1425" spans="11:12" ht="12.75">
      <c r="K1425" s="273"/>
      <c r="L1425" s="16"/>
    </row>
    <row r="1426" spans="11:12" ht="12.75">
      <c r="K1426" s="273"/>
      <c r="L1426" s="16"/>
    </row>
    <row r="1427" spans="11:12" ht="12.75">
      <c r="K1427" s="273"/>
      <c r="L1427" s="16"/>
    </row>
    <row r="1428" spans="11:12" ht="12.75">
      <c r="K1428" s="273"/>
      <c r="L1428" s="16"/>
    </row>
    <row r="1429" spans="11:12" ht="12.75">
      <c r="K1429" s="273"/>
      <c r="L1429" s="16"/>
    </row>
    <row r="1430" spans="11:12" ht="12.75">
      <c r="K1430" s="273"/>
      <c r="L1430" s="16"/>
    </row>
    <row r="1431" spans="11:12" ht="12.75">
      <c r="K1431" s="273"/>
      <c r="L1431" s="16"/>
    </row>
    <row r="1432" spans="11:12" ht="12.75">
      <c r="K1432" s="273"/>
      <c r="L1432" s="16"/>
    </row>
    <row r="1433" spans="11:12" ht="12.75">
      <c r="K1433" s="273"/>
      <c r="L1433" s="16"/>
    </row>
    <row r="1434" spans="11:12" ht="12.75">
      <c r="K1434" s="273"/>
      <c r="L1434" s="16"/>
    </row>
    <row r="1435" spans="11:12" ht="12.75">
      <c r="K1435" s="273"/>
      <c r="L1435" s="16"/>
    </row>
    <row r="1436" spans="11:12" ht="12.75">
      <c r="K1436" s="273"/>
      <c r="L1436" s="16"/>
    </row>
    <row r="1437" spans="11:12" ht="12.75">
      <c r="K1437" s="273"/>
      <c r="L1437" s="16"/>
    </row>
    <row r="1438" spans="11:12" ht="12.75">
      <c r="K1438" s="273"/>
      <c r="L1438" s="16"/>
    </row>
    <row r="1439" spans="11:12" ht="12.75">
      <c r="K1439" s="273"/>
      <c r="L1439" s="16"/>
    </row>
    <row r="1440" spans="11:12" ht="12.75">
      <c r="K1440" s="273"/>
      <c r="L1440" s="16"/>
    </row>
    <row r="1441" spans="11:12" ht="12.75">
      <c r="K1441" s="273"/>
      <c r="L1441" s="16"/>
    </row>
    <row r="1442" spans="11:12" ht="12.75">
      <c r="K1442" s="273"/>
      <c r="L1442" s="16"/>
    </row>
    <row r="1443" spans="11:12" ht="12.75">
      <c r="K1443" s="273"/>
      <c r="L1443" s="16"/>
    </row>
    <row r="1444" spans="11:12" ht="12.75">
      <c r="K1444" s="273"/>
      <c r="L1444" s="16"/>
    </row>
    <row r="1445" spans="11:12" ht="12.75">
      <c r="K1445" s="273"/>
      <c r="L1445" s="16"/>
    </row>
    <row r="1446" spans="11:12" ht="12.75">
      <c r="K1446" s="273"/>
      <c r="L1446" s="16"/>
    </row>
    <row r="1447" spans="11:12" ht="12.75">
      <c r="K1447" s="273"/>
      <c r="L1447" s="16"/>
    </row>
    <row r="1448" spans="11:12" ht="12.75">
      <c r="K1448" s="273"/>
      <c r="L1448" s="16"/>
    </row>
    <row r="1449" spans="11:12" ht="12.75">
      <c r="K1449" s="273"/>
      <c r="L1449" s="16"/>
    </row>
    <row r="1450" spans="11:12" ht="12.75">
      <c r="K1450" s="273"/>
      <c r="L1450" s="16"/>
    </row>
    <row r="1451" spans="11:12" ht="12.75">
      <c r="K1451" s="273"/>
      <c r="L1451" s="16"/>
    </row>
    <row r="1452" spans="11:12" ht="12.75">
      <c r="K1452" s="273"/>
      <c r="L1452" s="16"/>
    </row>
    <row r="1453" spans="11:12" ht="12.75">
      <c r="K1453" s="273"/>
      <c r="L1453" s="16"/>
    </row>
    <row r="1454" spans="11:12" ht="12.75">
      <c r="K1454" s="273"/>
      <c r="L1454" s="16"/>
    </row>
    <row r="1455" spans="11:12" ht="12.75">
      <c r="K1455" s="273"/>
      <c r="L1455" s="16"/>
    </row>
    <row r="1456" spans="11:12" ht="12.75">
      <c r="K1456" s="273"/>
      <c r="L1456" s="16"/>
    </row>
    <row r="1457" spans="11:12" ht="12.75">
      <c r="K1457" s="273"/>
      <c r="L1457" s="16"/>
    </row>
    <row r="1458" spans="11:12" ht="12.75">
      <c r="K1458" s="273"/>
      <c r="L1458" s="16"/>
    </row>
    <row r="1459" spans="11:12" ht="12.75">
      <c r="K1459" s="273"/>
      <c r="L1459" s="16"/>
    </row>
    <row r="1460" spans="11:12" ht="12.75">
      <c r="K1460" s="273"/>
      <c r="L1460" s="16"/>
    </row>
    <row r="1461" spans="11:12" ht="12.75">
      <c r="K1461" s="273"/>
      <c r="L1461" s="16"/>
    </row>
    <row r="1462" spans="11:12" ht="12.75">
      <c r="K1462" s="273"/>
      <c r="L1462" s="16"/>
    </row>
    <row r="1463" spans="11:12" ht="12.75">
      <c r="K1463" s="273"/>
      <c r="L1463" s="16"/>
    </row>
    <row r="1464" spans="11:12" ht="12.75">
      <c r="K1464" s="273"/>
      <c r="L1464" s="16"/>
    </row>
    <row r="1465" spans="11:12" ht="12.75">
      <c r="K1465" s="273"/>
      <c r="L1465" s="16"/>
    </row>
    <row r="1466" spans="11:12" ht="12.75">
      <c r="K1466" s="273"/>
      <c r="L1466" s="16"/>
    </row>
    <row r="1467" spans="11:12" ht="12.75">
      <c r="K1467" s="273"/>
      <c r="L1467" s="16"/>
    </row>
    <row r="1468" spans="11:12" ht="12.75">
      <c r="K1468" s="273"/>
      <c r="L1468" s="16"/>
    </row>
    <row r="1469" spans="11:12" ht="12.75">
      <c r="K1469" s="273"/>
      <c r="L1469" s="16"/>
    </row>
    <row r="1470" spans="11:12" ht="12.75">
      <c r="K1470" s="273"/>
      <c r="L1470" s="16"/>
    </row>
    <row r="1471" spans="11:12" ht="12.75">
      <c r="K1471" s="273"/>
      <c r="L1471" s="16"/>
    </row>
    <row r="1472" spans="11:12" ht="12.75">
      <c r="K1472" s="273"/>
      <c r="L1472" s="16"/>
    </row>
    <row r="1473" spans="11:12" ht="12.75">
      <c r="K1473" s="273"/>
      <c r="L1473" s="16"/>
    </row>
    <row r="1474" spans="11:12" ht="12.75">
      <c r="K1474" s="273"/>
      <c r="L1474" s="16"/>
    </row>
    <row r="1475" spans="11:12" ht="12.75">
      <c r="K1475" s="273"/>
      <c r="L1475" s="16"/>
    </row>
    <row r="1476" spans="11:12" ht="12.75">
      <c r="K1476" s="273"/>
      <c r="L1476" s="16"/>
    </row>
    <row r="1477" spans="11:12" ht="12.75">
      <c r="K1477" s="273"/>
      <c r="L1477" s="16"/>
    </row>
    <row r="1478" spans="11:12" ht="12.75">
      <c r="K1478" s="273"/>
      <c r="L1478" s="16"/>
    </row>
    <row r="1479" spans="11:12" ht="12.75">
      <c r="K1479" s="273"/>
      <c r="L1479" s="16"/>
    </row>
    <row r="1480" spans="11:12" ht="12.75">
      <c r="K1480" s="273"/>
      <c r="L1480" s="16"/>
    </row>
    <row r="1481" spans="11:12" ht="12.75">
      <c r="K1481" s="273"/>
      <c r="L1481" s="16"/>
    </row>
    <row r="1482" spans="11:12" ht="12.75">
      <c r="K1482" s="273"/>
      <c r="L1482" s="16"/>
    </row>
    <row r="1483" spans="11:12" ht="12.75">
      <c r="K1483" s="273"/>
      <c r="L1483" s="16"/>
    </row>
    <row r="1484" spans="11:12" ht="12.75">
      <c r="K1484" s="273"/>
      <c r="L1484" s="16"/>
    </row>
    <row r="1485" spans="11:12" ht="12.75">
      <c r="K1485" s="273"/>
      <c r="L1485" s="16"/>
    </row>
    <row r="1486" spans="11:12" ht="12.75">
      <c r="K1486" s="273"/>
      <c r="L1486" s="16"/>
    </row>
    <row r="1487" spans="11:12" ht="12.75">
      <c r="K1487" s="273"/>
      <c r="L1487" s="16"/>
    </row>
    <row r="1488" spans="11:12" ht="12.75">
      <c r="K1488" s="273"/>
      <c r="L1488" s="16"/>
    </row>
    <row r="1489" spans="11:12" ht="12.75">
      <c r="K1489" s="273"/>
      <c r="L1489" s="16"/>
    </row>
    <row r="1490" spans="11:12" ht="12.75">
      <c r="K1490" s="273"/>
      <c r="L1490" s="16"/>
    </row>
    <row r="1491" spans="11:12" ht="12.75">
      <c r="K1491" s="273"/>
      <c r="L1491" s="16"/>
    </row>
    <row r="1492" spans="11:12" ht="12.75">
      <c r="K1492" s="273"/>
      <c r="L1492" s="16"/>
    </row>
    <row r="1493" spans="11:12" ht="12.75">
      <c r="K1493" s="273"/>
      <c r="L1493" s="16"/>
    </row>
    <row r="1494" spans="11:12" ht="12.75">
      <c r="K1494" s="273"/>
      <c r="L1494" s="16"/>
    </row>
    <row r="1495" spans="11:12" ht="12.75">
      <c r="K1495" s="273"/>
      <c r="L1495" s="16"/>
    </row>
    <row r="1496" spans="11:12" ht="12.75">
      <c r="K1496" s="273"/>
      <c r="L1496" s="16"/>
    </row>
    <row r="1497" spans="11:12" ht="12.75">
      <c r="K1497" s="273"/>
      <c r="L1497" s="16"/>
    </row>
    <row r="1498" spans="11:12" ht="12.75">
      <c r="K1498" s="273"/>
      <c r="L1498" s="16"/>
    </row>
    <row r="1499" spans="11:12" ht="12.75">
      <c r="K1499" s="273"/>
      <c r="L1499" s="16"/>
    </row>
    <row r="1500" spans="11:12" ht="12.75">
      <c r="K1500" s="273"/>
      <c r="L1500" s="16"/>
    </row>
    <row r="1501" spans="11:12" ht="12.75">
      <c r="K1501" s="273"/>
      <c r="L1501" s="16"/>
    </row>
    <row r="1502" spans="11:12" ht="12.75">
      <c r="K1502" s="273"/>
      <c r="L1502" s="16"/>
    </row>
    <row r="1503" spans="11:12" ht="12.75">
      <c r="K1503" s="273"/>
      <c r="L1503" s="16"/>
    </row>
    <row r="1504" spans="11:12" ht="12.75">
      <c r="K1504" s="273"/>
      <c r="L1504" s="16"/>
    </row>
    <row r="1505" spans="11:12" ht="12.75">
      <c r="K1505" s="273"/>
      <c r="L1505" s="16"/>
    </row>
    <row r="1506" spans="11:12" ht="12.75">
      <c r="K1506" s="273"/>
      <c r="L1506" s="16"/>
    </row>
    <row r="1507" spans="11:12" ht="12.75">
      <c r="K1507" s="273"/>
      <c r="L1507" s="16"/>
    </row>
    <row r="1508" spans="11:12" ht="12.75">
      <c r="K1508" s="273"/>
      <c r="L1508" s="16"/>
    </row>
    <row r="1509" spans="11:12" ht="12.75">
      <c r="K1509" s="273"/>
      <c r="L1509" s="16"/>
    </row>
    <row r="1510" spans="11:12" ht="12.75">
      <c r="K1510" s="273"/>
      <c r="L1510" s="16"/>
    </row>
    <row r="1511" spans="11:12" ht="12.75">
      <c r="K1511" s="273"/>
      <c r="L1511" s="16"/>
    </row>
    <row r="1512" spans="11:12" ht="12.75">
      <c r="K1512" s="273"/>
      <c r="L1512" s="16"/>
    </row>
    <row r="1513" spans="11:12" ht="12.75">
      <c r="K1513" s="273"/>
      <c r="L1513" s="16"/>
    </row>
    <row r="1514" spans="11:12" ht="12.75">
      <c r="K1514" s="273"/>
      <c r="L1514" s="16"/>
    </row>
    <row r="1515" spans="11:12" ht="12.75">
      <c r="K1515" s="273"/>
      <c r="L1515" s="16"/>
    </row>
    <row r="1516" spans="11:12" ht="12.75">
      <c r="K1516" s="273"/>
      <c r="L1516" s="16"/>
    </row>
    <row r="1517" spans="11:12" ht="12.75">
      <c r="K1517" s="273"/>
      <c r="L1517" s="16"/>
    </row>
    <row r="1518" spans="11:12" ht="12.75">
      <c r="K1518" s="273"/>
      <c r="L1518" s="16"/>
    </row>
    <row r="1519" spans="11:12" ht="12.75">
      <c r="K1519" s="273"/>
      <c r="L1519" s="16"/>
    </row>
    <row r="1520" spans="11:12" ht="12.75">
      <c r="K1520" s="273"/>
      <c r="L1520" s="16"/>
    </row>
    <row r="1521" spans="11:12" ht="12.75">
      <c r="K1521" s="273"/>
      <c r="L1521" s="16"/>
    </row>
    <row r="1522" spans="11:12" ht="12.75">
      <c r="K1522" s="273"/>
      <c r="L1522" s="16"/>
    </row>
    <row r="1523" spans="11:12" ht="12.75">
      <c r="K1523" s="273"/>
      <c r="L1523" s="16"/>
    </row>
    <row r="1524" spans="11:12" ht="12.75">
      <c r="K1524" s="273"/>
      <c r="L1524" s="16"/>
    </row>
    <row r="1525" spans="11:12" ht="12.75">
      <c r="K1525" s="273"/>
      <c r="L1525" s="16"/>
    </row>
    <row r="1526" spans="11:12" ht="12.75">
      <c r="K1526" s="273"/>
      <c r="L1526" s="16"/>
    </row>
    <row r="1527" spans="11:12" ht="12.75">
      <c r="K1527" s="273"/>
      <c r="L1527" s="16"/>
    </row>
    <row r="1528" spans="11:12" ht="12.75">
      <c r="K1528" s="273"/>
      <c r="L1528" s="16"/>
    </row>
    <row r="1529" spans="11:12" ht="12.75">
      <c r="K1529" s="273"/>
      <c r="L1529" s="16"/>
    </row>
    <row r="1530" spans="11:12" ht="12.75">
      <c r="K1530" s="273"/>
      <c r="L1530" s="16"/>
    </row>
    <row r="1531" spans="11:12" ht="12.75">
      <c r="K1531" s="273"/>
      <c r="L1531" s="16"/>
    </row>
    <row r="1532" spans="11:12" ht="12.75">
      <c r="K1532" s="273"/>
      <c r="L1532" s="16"/>
    </row>
    <row r="1533" spans="11:12" ht="12.75">
      <c r="K1533" s="273"/>
      <c r="L1533" s="16"/>
    </row>
    <row r="1534" spans="11:12" ht="12.75">
      <c r="K1534" s="273"/>
      <c r="L1534" s="16"/>
    </row>
    <row r="1535" spans="11:12" ht="12.75">
      <c r="K1535" s="273"/>
      <c r="L1535" s="16"/>
    </row>
    <row r="1536" spans="11:12" ht="12.75">
      <c r="K1536" s="273"/>
      <c r="L1536" s="16"/>
    </row>
    <row r="1537" spans="11:12" ht="12.75">
      <c r="K1537" s="273"/>
      <c r="L1537" s="16"/>
    </row>
    <row r="1538" spans="11:12" ht="12.75">
      <c r="K1538" s="273"/>
      <c r="L1538" s="16"/>
    </row>
    <row r="1539" spans="11:12" ht="12.75">
      <c r="K1539" s="273"/>
      <c r="L1539" s="16"/>
    </row>
    <row r="1540" spans="11:12" ht="12.75">
      <c r="K1540" s="273"/>
      <c r="L1540" s="16"/>
    </row>
    <row r="1541" spans="11:12" ht="12.75">
      <c r="K1541" s="273"/>
      <c r="L1541" s="16"/>
    </row>
    <row r="1542" spans="11:12" ht="12.75">
      <c r="K1542" s="273"/>
      <c r="L1542" s="16"/>
    </row>
    <row r="1543" spans="11:12" ht="12.75">
      <c r="K1543" s="273"/>
      <c r="L1543" s="16"/>
    </row>
    <row r="1544" spans="11:12" ht="12.75">
      <c r="K1544" s="273"/>
      <c r="L1544" s="16"/>
    </row>
    <row r="1545" spans="11:12" ht="12.75">
      <c r="K1545" s="273"/>
      <c r="L1545" s="16"/>
    </row>
    <row r="1546" spans="11:12" ht="12.75">
      <c r="K1546" s="273"/>
      <c r="L1546" s="16"/>
    </row>
    <row r="1547" spans="11:12" ht="12.75">
      <c r="K1547" s="273"/>
      <c r="L1547" s="16"/>
    </row>
    <row r="1548" spans="11:12" ht="12.75">
      <c r="K1548" s="273"/>
      <c r="L1548" s="16"/>
    </row>
    <row r="1549" spans="11:12" ht="12.75">
      <c r="K1549" s="273"/>
      <c r="L1549" s="16"/>
    </row>
    <row r="1550" spans="11:12" ht="12.75">
      <c r="K1550" s="273"/>
      <c r="L1550" s="16"/>
    </row>
    <row r="1551" spans="11:12" ht="12.75">
      <c r="K1551" s="273"/>
      <c r="L1551" s="16"/>
    </row>
    <row r="1552" spans="11:12" ht="12.75">
      <c r="K1552" s="273"/>
      <c r="L1552" s="16"/>
    </row>
    <row r="1553" spans="11:12" ht="12.75">
      <c r="K1553" s="273"/>
      <c r="L1553" s="16"/>
    </row>
    <row r="1554" spans="11:12" ht="12.75">
      <c r="K1554" s="273"/>
      <c r="L1554" s="16"/>
    </row>
    <row r="1555" spans="11:12" ht="12.75">
      <c r="K1555" s="273"/>
      <c r="L1555" s="16"/>
    </row>
    <row r="1556" spans="11:12" ht="12.75">
      <c r="K1556" s="273"/>
      <c r="L1556" s="16"/>
    </row>
    <row r="1557" spans="11:12" ht="12.75">
      <c r="K1557" s="273"/>
      <c r="L1557" s="16"/>
    </row>
    <row r="1558" spans="11:12" ht="12.75">
      <c r="K1558" s="273"/>
      <c r="L1558" s="16"/>
    </row>
    <row r="1559" spans="11:12" ht="12.75">
      <c r="K1559" s="273"/>
      <c r="L1559" s="16"/>
    </row>
    <row r="1560" spans="11:12" ht="12.75">
      <c r="K1560" s="273"/>
      <c r="L1560" s="16"/>
    </row>
    <row r="1561" spans="11:12" ht="12.75">
      <c r="K1561" s="273"/>
      <c r="L1561" s="16"/>
    </row>
    <row r="1562" spans="11:12" ht="12.75">
      <c r="K1562" s="273"/>
      <c r="L1562" s="16"/>
    </row>
    <row r="1563" spans="11:12" ht="12.75">
      <c r="K1563" s="273"/>
      <c r="L1563" s="16"/>
    </row>
    <row r="1564" spans="11:12" ht="12.75">
      <c r="K1564" s="273"/>
      <c r="L1564" s="16"/>
    </row>
    <row r="1565" spans="11:12" ht="12.75">
      <c r="K1565" s="273"/>
      <c r="L1565" s="16"/>
    </row>
    <row r="1566" spans="11:12" ht="12.75">
      <c r="K1566" s="273"/>
      <c r="L1566" s="16"/>
    </row>
    <row r="1567" spans="11:12" ht="12.75">
      <c r="K1567" s="273"/>
      <c r="L1567" s="16"/>
    </row>
    <row r="1568" spans="11:12" ht="12.75">
      <c r="K1568" s="273"/>
      <c r="L1568" s="16"/>
    </row>
    <row r="1569" spans="11:12" ht="12.75">
      <c r="K1569" s="273"/>
      <c r="L1569" s="16"/>
    </row>
    <row r="1570" spans="11:12" ht="12.75">
      <c r="K1570" s="273"/>
      <c r="L1570" s="16"/>
    </row>
    <row r="1571" spans="11:12" ht="12.75">
      <c r="K1571" s="273"/>
      <c r="L1571" s="16"/>
    </row>
    <row r="1572" spans="11:12" ht="12.75">
      <c r="K1572" s="273"/>
      <c r="L1572" s="16"/>
    </row>
    <row r="1573" spans="11:12" ht="12.75">
      <c r="K1573" s="273"/>
      <c r="L1573" s="16"/>
    </row>
    <row r="1574" spans="11:12" ht="12.75">
      <c r="K1574" s="273"/>
      <c r="L1574" s="16"/>
    </row>
    <row r="1575" spans="11:12" ht="12.75">
      <c r="K1575" s="273"/>
      <c r="L1575" s="16"/>
    </row>
    <row r="1576" spans="11:12" ht="12.75">
      <c r="K1576" s="273"/>
      <c r="L1576" s="16"/>
    </row>
    <row r="1577" spans="11:12" ht="12.75">
      <c r="K1577" s="273"/>
      <c r="L1577" s="16"/>
    </row>
    <row r="1578" spans="11:12" ht="12.75">
      <c r="K1578" s="273"/>
      <c r="L1578" s="16"/>
    </row>
    <row r="1579" spans="11:12" ht="12.75">
      <c r="K1579" s="273"/>
      <c r="L1579" s="16"/>
    </row>
    <row r="1580" spans="11:12" ht="12.75">
      <c r="K1580" s="273"/>
      <c r="L1580" s="16"/>
    </row>
    <row r="1581" spans="11:12" ht="12.75">
      <c r="K1581" s="273"/>
      <c r="L1581" s="16"/>
    </row>
    <row r="1582" spans="11:12" ht="12.75">
      <c r="K1582" s="273"/>
      <c r="L1582" s="16"/>
    </row>
    <row r="1583" spans="11:12" ht="12.75">
      <c r="K1583" s="273"/>
      <c r="L1583" s="16"/>
    </row>
    <row r="1584" spans="11:12" ht="12.75">
      <c r="K1584" s="273"/>
      <c r="L1584" s="16"/>
    </row>
    <row r="1585" spans="11:12" ht="12.75">
      <c r="K1585" s="273"/>
      <c r="L1585" s="16"/>
    </row>
    <row r="1586" spans="11:12" ht="12.75">
      <c r="K1586" s="273"/>
      <c r="L1586" s="16"/>
    </row>
    <row r="1587" spans="11:12" ht="12.75">
      <c r="K1587" s="273"/>
      <c r="L1587" s="16"/>
    </row>
    <row r="1588" spans="11:12" ht="12.75">
      <c r="K1588" s="273"/>
      <c r="L1588" s="16"/>
    </row>
    <row r="1589" spans="11:12" ht="12.75">
      <c r="K1589" s="273"/>
      <c r="L1589" s="16"/>
    </row>
    <row r="1590" spans="11:12" ht="12.75">
      <c r="K1590" s="273"/>
      <c r="L1590" s="16"/>
    </row>
    <row r="1591" spans="11:12" ht="12.75">
      <c r="K1591" s="273"/>
      <c r="L1591" s="16"/>
    </row>
    <row r="1592" spans="11:12" ht="12.75">
      <c r="K1592" s="273"/>
      <c r="L1592" s="16"/>
    </row>
    <row r="1593" spans="11:12" ht="12.75">
      <c r="K1593" s="273"/>
      <c r="L1593" s="16"/>
    </row>
    <row r="1594" spans="11:12" ht="12.75">
      <c r="K1594" s="273"/>
      <c r="L1594" s="16"/>
    </row>
    <row r="1595" spans="11:12" ht="12.75">
      <c r="K1595" s="273"/>
      <c r="L1595" s="16"/>
    </row>
    <row r="1596" spans="11:12" ht="12.75">
      <c r="K1596" s="273"/>
      <c r="L1596" s="16"/>
    </row>
    <row r="1597" spans="11:12" ht="12.75">
      <c r="K1597" s="273"/>
      <c r="L1597" s="16"/>
    </row>
    <row r="1598" spans="11:12" ht="12.75">
      <c r="K1598" s="273"/>
      <c r="L1598" s="16"/>
    </row>
    <row r="1599" spans="11:12" ht="12.75">
      <c r="K1599" s="273"/>
      <c r="L1599" s="16"/>
    </row>
    <row r="1600" spans="11:12" ht="12.75">
      <c r="K1600" s="273"/>
      <c r="L1600" s="16"/>
    </row>
    <row r="1601" spans="11:12" ht="12.75">
      <c r="K1601" s="273"/>
      <c r="L1601" s="16"/>
    </row>
    <row r="1602" spans="11:12" ht="12.75">
      <c r="K1602" s="273"/>
      <c r="L1602" s="16"/>
    </row>
    <row r="1603" spans="11:12" ht="12.75">
      <c r="K1603" s="273"/>
      <c r="L1603" s="16"/>
    </row>
    <row r="1604" spans="11:12" ht="12.75">
      <c r="K1604" s="273"/>
      <c r="L1604" s="16"/>
    </row>
    <row r="1605" spans="11:12" ht="12.75">
      <c r="K1605" s="273"/>
      <c r="L1605" s="16"/>
    </row>
    <row r="1606" spans="11:12" ht="12.75">
      <c r="K1606" s="273"/>
      <c r="L1606" s="16"/>
    </row>
    <row r="1607" spans="11:12" ht="12.75">
      <c r="K1607" s="273"/>
      <c r="L1607" s="16"/>
    </row>
    <row r="1608" spans="11:12" ht="12.75">
      <c r="K1608" s="273"/>
      <c r="L1608" s="16"/>
    </row>
    <row r="1609" spans="11:12" ht="12.75">
      <c r="K1609" s="273"/>
      <c r="L1609" s="16"/>
    </row>
    <row r="1610" spans="11:12" ht="12.75">
      <c r="K1610" s="273"/>
      <c r="L1610" s="16"/>
    </row>
    <row r="1611" spans="11:12" ht="12.75">
      <c r="K1611" s="273"/>
      <c r="L1611" s="16"/>
    </row>
    <row r="1612" spans="11:12" ht="12.75">
      <c r="K1612" s="273"/>
      <c r="L1612" s="16"/>
    </row>
    <row r="1613" spans="11:12" ht="12.75">
      <c r="K1613" s="273"/>
      <c r="L1613" s="16"/>
    </row>
    <row r="1614" spans="11:12" ht="12.75">
      <c r="K1614" s="273"/>
      <c r="L1614" s="16"/>
    </row>
    <row r="1615" spans="11:12" ht="12.75">
      <c r="K1615" s="273"/>
      <c r="L1615" s="16"/>
    </row>
    <row r="1616" spans="11:12" ht="12.75">
      <c r="K1616" s="273"/>
      <c r="L1616" s="16"/>
    </row>
    <row r="1617" spans="11:12" ht="12.75">
      <c r="K1617" s="273"/>
      <c r="L1617" s="16"/>
    </row>
    <row r="1618" spans="11:12" ht="12.75">
      <c r="K1618" s="273"/>
      <c r="L1618" s="16"/>
    </row>
    <row r="1619" spans="11:12" ht="12.75">
      <c r="K1619" s="273"/>
      <c r="L1619" s="16"/>
    </row>
    <row r="1620" spans="11:12" ht="12.75">
      <c r="K1620" s="273"/>
      <c r="L1620" s="16"/>
    </row>
    <row r="1621" spans="11:12" ht="12.75">
      <c r="K1621" s="273"/>
      <c r="L1621" s="16"/>
    </row>
    <row r="1622" spans="11:12" ht="12.75">
      <c r="K1622" s="273"/>
      <c r="L1622" s="16"/>
    </row>
    <row r="1623" spans="11:12" ht="12.75">
      <c r="K1623" s="273"/>
      <c r="L1623" s="16"/>
    </row>
    <row r="1624" spans="11:12" ht="12.75">
      <c r="K1624" s="273"/>
      <c r="L1624" s="16"/>
    </row>
    <row r="1625" spans="11:12" ht="12.75">
      <c r="K1625" s="273"/>
      <c r="L1625" s="16"/>
    </row>
    <row r="1626" spans="11:12" ht="12.75">
      <c r="K1626" s="273"/>
      <c r="L1626" s="16"/>
    </row>
    <row r="1627" spans="11:12" ht="12.75">
      <c r="K1627" s="273"/>
      <c r="L1627" s="16"/>
    </row>
    <row r="1628" spans="11:12" ht="12.75">
      <c r="K1628" s="273"/>
      <c r="L1628" s="16"/>
    </row>
    <row r="1629" spans="11:12" ht="12.75">
      <c r="K1629" s="273"/>
      <c r="L1629" s="16"/>
    </row>
    <row r="1630" spans="11:12" ht="12.75">
      <c r="K1630" s="273"/>
      <c r="L1630" s="16"/>
    </row>
    <row r="1631" spans="11:12" ht="12.75">
      <c r="K1631" s="273"/>
      <c r="L1631" s="16"/>
    </row>
    <row r="1632" spans="11:12" ht="12.75">
      <c r="K1632" s="273"/>
      <c r="L1632" s="16"/>
    </row>
    <row r="1633" spans="11:12" ht="12.75">
      <c r="K1633" s="273"/>
      <c r="L1633" s="16"/>
    </row>
    <row r="1634" spans="11:12" ht="12.75">
      <c r="K1634" s="273"/>
      <c r="L1634" s="16"/>
    </row>
    <row r="1635" spans="11:12" ht="12.75">
      <c r="K1635" s="273"/>
      <c r="L1635" s="16"/>
    </row>
    <row r="1636" spans="11:12" ht="12.75">
      <c r="K1636" s="273"/>
      <c r="L1636" s="16"/>
    </row>
    <row r="1637" spans="11:12" ht="12.75">
      <c r="K1637" s="273"/>
      <c r="L1637" s="16"/>
    </row>
    <row r="1638" spans="11:12" ht="12.75">
      <c r="K1638" s="273"/>
      <c r="L1638" s="16"/>
    </row>
    <row r="1639" spans="11:12" ht="12.75">
      <c r="K1639" s="273"/>
      <c r="L1639" s="16"/>
    </row>
    <row r="1640" spans="11:12" ht="12.75">
      <c r="K1640" s="273"/>
      <c r="L1640" s="16"/>
    </row>
    <row r="1641" spans="11:12" ht="12.75">
      <c r="K1641" s="273"/>
      <c r="L1641" s="16"/>
    </row>
    <row r="1642" spans="11:12" ht="12.75">
      <c r="K1642" s="273"/>
      <c r="L1642" s="16"/>
    </row>
    <row r="1643" spans="11:12" ht="12.75">
      <c r="K1643" s="273"/>
      <c r="L1643" s="16"/>
    </row>
    <row r="1644" spans="11:12" ht="12.75">
      <c r="K1644" s="273"/>
      <c r="L1644" s="16"/>
    </row>
    <row r="1645" spans="11:12" ht="12.75">
      <c r="K1645" s="273"/>
      <c r="L1645" s="16"/>
    </row>
    <row r="1646" spans="11:12" ht="12.75">
      <c r="K1646" s="273"/>
      <c r="L1646" s="16"/>
    </row>
    <row r="1647" spans="11:12" ht="12.75">
      <c r="K1647" s="273"/>
      <c r="L1647" s="16"/>
    </row>
    <row r="1648" spans="11:12" ht="12.75">
      <c r="K1648" s="273"/>
      <c r="L1648" s="16"/>
    </row>
    <row r="1649" spans="11:12" ht="12.75">
      <c r="K1649" s="273"/>
      <c r="L1649" s="16"/>
    </row>
    <row r="1650" spans="11:12" ht="12.75">
      <c r="K1650" s="273"/>
      <c r="L1650" s="16"/>
    </row>
    <row r="1651" spans="11:12" ht="12.75">
      <c r="K1651" s="273"/>
      <c r="L1651" s="16"/>
    </row>
    <row r="1652" spans="11:12" ht="12.75">
      <c r="K1652" s="273"/>
      <c r="L1652" s="16"/>
    </row>
    <row r="1653" spans="11:12" ht="12.75">
      <c r="K1653" s="273"/>
      <c r="L1653" s="16"/>
    </row>
    <row r="1654" spans="11:12" ht="12.75">
      <c r="K1654" s="273"/>
      <c r="L1654" s="16"/>
    </row>
    <row r="1655" spans="11:12" ht="12.75">
      <c r="K1655" s="273"/>
      <c r="L1655" s="16"/>
    </row>
    <row r="1656" spans="11:12" ht="12.75">
      <c r="K1656" s="273"/>
      <c r="L1656" s="16"/>
    </row>
    <row r="1657" spans="11:12" ht="12.75">
      <c r="K1657" s="273"/>
      <c r="L1657" s="16"/>
    </row>
    <row r="1658" spans="11:12" ht="12.75">
      <c r="K1658" s="273"/>
      <c r="L1658" s="16"/>
    </row>
    <row r="1659" spans="11:12" ht="12.75">
      <c r="K1659" s="273"/>
      <c r="L1659" s="16"/>
    </row>
    <row r="1660" spans="11:12" ht="12.75">
      <c r="K1660" s="273"/>
      <c r="L1660" s="16"/>
    </row>
    <row r="1661" spans="11:12" ht="12.75">
      <c r="K1661" s="273"/>
      <c r="L1661" s="16"/>
    </row>
    <row r="1662" spans="11:12" ht="12.75">
      <c r="K1662" s="273"/>
      <c r="L1662" s="16"/>
    </row>
    <row r="1663" spans="11:12" ht="12.75">
      <c r="K1663" s="273"/>
      <c r="L1663" s="16"/>
    </row>
    <row r="1664" spans="11:12" ht="12.75">
      <c r="K1664" s="273"/>
      <c r="L1664" s="16"/>
    </row>
    <row r="1665" spans="11:12" ht="12.75">
      <c r="K1665" s="273"/>
      <c r="L1665" s="16"/>
    </row>
    <row r="1666" spans="11:12" ht="12.75">
      <c r="K1666" s="273"/>
      <c r="L1666" s="16"/>
    </row>
    <row r="1667" spans="11:12" ht="12.75">
      <c r="K1667" s="273"/>
      <c r="L1667" s="16"/>
    </row>
    <row r="1668" spans="11:12" ht="12.75">
      <c r="K1668" s="273"/>
      <c r="L1668" s="16"/>
    </row>
    <row r="1669" spans="11:12" ht="12.75">
      <c r="K1669" s="273"/>
      <c r="L1669" s="16"/>
    </row>
    <row r="1670" spans="11:12" ht="12.75">
      <c r="K1670" s="273"/>
      <c r="L1670" s="16"/>
    </row>
    <row r="1671" spans="11:12" ht="12.75">
      <c r="K1671" s="273"/>
      <c r="L1671" s="16"/>
    </row>
    <row r="1672" spans="11:12" ht="12.75">
      <c r="K1672" s="273"/>
      <c r="L1672" s="16"/>
    </row>
    <row r="1673" spans="11:12" ht="12.75">
      <c r="K1673" s="273"/>
      <c r="L1673" s="16"/>
    </row>
    <row r="1674" spans="11:12" ht="12.75">
      <c r="K1674" s="273"/>
      <c r="L1674" s="16"/>
    </row>
    <row r="1675" spans="11:12" ht="12.75">
      <c r="K1675" s="273"/>
      <c r="L1675" s="16"/>
    </row>
    <row r="1676" spans="11:12" ht="12.75">
      <c r="K1676" s="273"/>
      <c r="L1676" s="16"/>
    </row>
    <row r="1677" spans="11:12" ht="12.75">
      <c r="K1677" s="273"/>
      <c r="L1677" s="16"/>
    </row>
    <row r="1678" spans="11:12" ht="12.75">
      <c r="K1678" s="273"/>
      <c r="L1678" s="16"/>
    </row>
    <row r="1679" spans="11:12" ht="12.75">
      <c r="K1679" s="273"/>
      <c r="L1679" s="16"/>
    </row>
    <row r="1680" spans="11:12" ht="12.75">
      <c r="K1680" s="273"/>
      <c r="L1680" s="16"/>
    </row>
    <row r="1681" spans="11:12" ht="12.75">
      <c r="K1681" s="273"/>
      <c r="L1681" s="16"/>
    </row>
    <row r="1682" spans="11:12" ht="12.75">
      <c r="K1682" s="273"/>
      <c r="L1682" s="16"/>
    </row>
    <row r="1683" spans="11:12" ht="12.75">
      <c r="K1683" s="273"/>
      <c r="L1683" s="16"/>
    </row>
    <row r="1684" spans="11:12" ht="12.75">
      <c r="K1684" s="273"/>
      <c r="L1684" s="16"/>
    </row>
    <row r="1685" spans="11:12" ht="12.75">
      <c r="K1685" s="273"/>
      <c r="L1685" s="16"/>
    </row>
    <row r="1686" spans="11:12" ht="12.75">
      <c r="K1686" s="273"/>
      <c r="L1686" s="16"/>
    </row>
    <row r="1687" spans="11:12" ht="12.75">
      <c r="K1687" s="273"/>
      <c r="L1687" s="16"/>
    </row>
    <row r="1688" spans="11:12" ht="12.75">
      <c r="K1688" s="273"/>
      <c r="L1688" s="16"/>
    </row>
    <row r="1689" spans="11:12" ht="12.75">
      <c r="K1689" s="273"/>
      <c r="L1689" s="16"/>
    </row>
    <row r="1690" spans="11:12" ht="12.75">
      <c r="K1690" s="273"/>
      <c r="L1690" s="16"/>
    </row>
    <row r="1691" spans="11:12" ht="12.75">
      <c r="K1691" s="273"/>
      <c r="L1691" s="16"/>
    </row>
    <row r="1692" spans="11:12" ht="12.75">
      <c r="K1692" s="273"/>
      <c r="L1692" s="16"/>
    </row>
    <row r="1693" spans="11:12" ht="12.75">
      <c r="K1693" s="273"/>
      <c r="L1693" s="16"/>
    </row>
    <row r="1694" spans="11:12" ht="12.75">
      <c r="K1694" s="273"/>
      <c r="L1694" s="16"/>
    </row>
    <row r="1695" spans="11:12" ht="12.75">
      <c r="K1695" s="273"/>
      <c r="L1695" s="16"/>
    </row>
    <row r="1696" spans="11:12" ht="12.75">
      <c r="K1696" s="273"/>
      <c r="L1696" s="16"/>
    </row>
    <row r="1697" spans="11:12" ht="12.75">
      <c r="K1697" s="273"/>
      <c r="L1697" s="16"/>
    </row>
    <row r="1698" spans="11:12" ht="12.75">
      <c r="K1698" s="273"/>
      <c r="L1698" s="16"/>
    </row>
    <row r="1699" spans="11:12" ht="12.75">
      <c r="K1699" s="273"/>
      <c r="L1699" s="16"/>
    </row>
    <row r="1700" spans="11:12" ht="12.75">
      <c r="K1700" s="273"/>
      <c r="L1700" s="16"/>
    </row>
    <row r="1701" spans="11:12" ht="12.75">
      <c r="K1701" s="273"/>
      <c r="L1701" s="16"/>
    </row>
    <row r="1702" spans="11:12" ht="12.75">
      <c r="K1702" s="273"/>
      <c r="L1702" s="16"/>
    </row>
    <row r="1703" spans="11:12" ht="12.75">
      <c r="K1703" s="273"/>
      <c r="L1703" s="16"/>
    </row>
    <row r="1704" spans="11:12" ht="12.75">
      <c r="K1704" s="273"/>
      <c r="L1704" s="16"/>
    </row>
    <row r="1705" spans="11:12" ht="12.75">
      <c r="K1705" s="273"/>
      <c r="L1705" s="16"/>
    </row>
    <row r="1706" spans="11:12" ht="12.75">
      <c r="K1706" s="273"/>
      <c r="L1706" s="16"/>
    </row>
    <row r="1707" spans="11:12" ht="12.75">
      <c r="K1707" s="273"/>
      <c r="L1707" s="16"/>
    </row>
    <row r="1708" spans="11:12" ht="12.75">
      <c r="K1708" s="273"/>
      <c r="L1708" s="16"/>
    </row>
    <row r="1709" spans="11:12" ht="12.75">
      <c r="K1709" s="273"/>
      <c r="L1709" s="16"/>
    </row>
    <row r="1710" spans="11:12" ht="12.75">
      <c r="K1710" s="273"/>
      <c r="L1710" s="16"/>
    </row>
    <row r="1711" spans="11:12" ht="12.75">
      <c r="K1711" s="273"/>
      <c r="L1711" s="16"/>
    </row>
    <row r="1712" spans="11:12" ht="12.75">
      <c r="K1712" s="273"/>
      <c r="L1712" s="16"/>
    </row>
    <row r="1713" spans="11:12" ht="12.75">
      <c r="K1713" s="273"/>
      <c r="L1713" s="16"/>
    </row>
    <row r="1714" spans="11:12" ht="12.75">
      <c r="K1714" s="273"/>
      <c r="L1714" s="16"/>
    </row>
    <row r="1715" spans="11:12" ht="12.75">
      <c r="K1715" s="273"/>
      <c r="L1715" s="16"/>
    </row>
    <row r="1716" spans="11:12" ht="12.75">
      <c r="K1716" s="273"/>
      <c r="L1716" s="16"/>
    </row>
    <row r="1717" spans="11:12" ht="12.75">
      <c r="K1717" s="273"/>
      <c r="L1717" s="16"/>
    </row>
    <row r="1718" spans="11:12" ht="12.75">
      <c r="K1718" s="273"/>
      <c r="L1718" s="16"/>
    </row>
    <row r="1719" spans="11:12" ht="12.75">
      <c r="K1719" s="273"/>
      <c r="L1719" s="16"/>
    </row>
    <row r="1720" spans="11:12" ht="12.75">
      <c r="K1720" s="273"/>
      <c r="L1720" s="16"/>
    </row>
    <row r="1721" spans="11:12" ht="12.75">
      <c r="K1721" s="273"/>
      <c r="L1721" s="16"/>
    </row>
    <row r="1722" spans="11:12" ht="12.75">
      <c r="K1722" s="273"/>
      <c r="L1722" s="16"/>
    </row>
    <row r="1723" spans="11:12" ht="12.75">
      <c r="K1723" s="273"/>
      <c r="L1723" s="16"/>
    </row>
    <row r="1724" spans="11:12" ht="12.75">
      <c r="K1724" s="273"/>
      <c r="L1724" s="16"/>
    </row>
    <row r="1725" spans="11:12" ht="12.75">
      <c r="K1725" s="273"/>
      <c r="L1725" s="16"/>
    </row>
    <row r="1726" spans="11:12" ht="12.75">
      <c r="K1726" s="273"/>
      <c r="L1726" s="16"/>
    </row>
    <row r="1727" spans="11:12" ht="12.75">
      <c r="K1727" s="273"/>
      <c r="L1727" s="16"/>
    </row>
    <row r="1728" spans="11:12" ht="12.75">
      <c r="K1728" s="273"/>
      <c r="L1728" s="16"/>
    </row>
    <row r="1729" spans="11:12" ht="12.75">
      <c r="K1729" s="273"/>
      <c r="L1729" s="16"/>
    </row>
    <row r="1730" spans="11:12" ht="12.75">
      <c r="K1730" s="273"/>
      <c r="L1730" s="16"/>
    </row>
    <row r="1731" spans="11:12" ht="12.75">
      <c r="K1731" s="273"/>
      <c r="L1731" s="16"/>
    </row>
    <row r="1732" spans="11:12" ht="12.75">
      <c r="K1732" s="273"/>
      <c r="L1732" s="16"/>
    </row>
    <row r="1733" spans="11:12" ht="12.75">
      <c r="K1733" s="273"/>
      <c r="L1733" s="16"/>
    </row>
    <row r="1734" spans="11:12" ht="12.75">
      <c r="K1734" s="273"/>
      <c r="L1734" s="16"/>
    </row>
    <row r="1735" spans="11:12" ht="12.75">
      <c r="K1735" s="273"/>
      <c r="L1735" s="16"/>
    </row>
    <row r="1736" spans="11:12" ht="12.75">
      <c r="K1736" s="273"/>
      <c r="L1736" s="16"/>
    </row>
    <row r="1737" spans="11:12" ht="12.75">
      <c r="K1737" s="273"/>
      <c r="L1737" s="16"/>
    </row>
    <row r="1738" spans="11:12" ht="12.75">
      <c r="K1738" s="273"/>
      <c r="L1738" s="16"/>
    </row>
    <row r="1739" spans="11:12" ht="12.75">
      <c r="K1739" s="273"/>
      <c r="L1739" s="16"/>
    </row>
    <row r="1740" spans="11:12" ht="12.75">
      <c r="K1740" s="273"/>
      <c r="L1740" s="16"/>
    </row>
    <row r="1741" spans="11:12" ht="12.75">
      <c r="K1741" s="273"/>
      <c r="L1741" s="16"/>
    </row>
    <row r="1742" spans="11:12" ht="12.75">
      <c r="K1742" s="273"/>
      <c r="L1742" s="16"/>
    </row>
    <row r="1743" spans="11:12" ht="12.75">
      <c r="K1743" s="273"/>
      <c r="L1743" s="16"/>
    </row>
    <row r="1744" spans="11:12" ht="12.75">
      <c r="K1744" s="273"/>
      <c r="L1744" s="16"/>
    </row>
    <row r="1745" spans="11:12" ht="12.75">
      <c r="K1745" s="273"/>
      <c r="L1745" s="16"/>
    </row>
    <row r="1746" spans="11:12" ht="12.75">
      <c r="K1746" s="273"/>
      <c r="L1746" s="16"/>
    </row>
    <row r="1747" spans="11:12" ht="12.75">
      <c r="K1747" s="273"/>
      <c r="L1747" s="16"/>
    </row>
    <row r="1748" spans="11:12" ht="12.75">
      <c r="K1748" s="273"/>
      <c r="L1748" s="16"/>
    </row>
    <row r="1749" spans="11:12" ht="12.75">
      <c r="K1749" s="273"/>
      <c r="L1749" s="16"/>
    </row>
    <row r="1750" spans="11:12" ht="12.75">
      <c r="K1750" s="273"/>
      <c r="L1750" s="16"/>
    </row>
    <row r="1751" spans="11:12" ht="12.75">
      <c r="K1751" s="273"/>
      <c r="L1751" s="16"/>
    </row>
    <row r="1752" spans="11:12" ht="12.75">
      <c r="K1752" s="273"/>
      <c r="L1752" s="16"/>
    </row>
    <row r="1753" spans="11:12" ht="12.75">
      <c r="K1753" s="273"/>
      <c r="L1753" s="16"/>
    </row>
    <row r="1754" spans="11:12" ht="12.75">
      <c r="K1754" s="273"/>
      <c r="L1754" s="16"/>
    </row>
    <row r="1755" spans="11:12" ht="12.75">
      <c r="K1755" s="273"/>
      <c r="L1755" s="16"/>
    </row>
    <row r="1756" spans="11:12" ht="12.75">
      <c r="K1756" s="273"/>
      <c r="L1756" s="16"/>
    </row>
    <row r="1757" spans="11:12" ht="12.75">
      <c r="K1757" s="273"/>
      <c r="L1757" s="16"/>
    </row>
    <row r="1758" spans="11:12" ht="12.75">
      <c r="K1758" s="273"/>
      <c r="L1758" s="16"/>
    </row>
    <row r="1759" spans="11:12" ht="12.75">
      <c r="K1759" s="273"/>
      <c r="L1759" s="16"/>
    </row>
    <row r="1760" spans="11:12" ht="12.75">
      <c r="K1760" s="273"/>
      <c r="L1760" s="16"/>
    </row>
    <row r="1761" spans="11:12" ht="12.75">
      <c r="K1761" s="273"/>
      <c r="L1761" s="16"/>
    </row>
    <row r="1762" spans="11:12" ht="12.75">
      <c r="K1762" s="273"/>
      <c r="L1762" s="16"/>
    </row>
    <row r="1763" spans="11:12" ht="12.75">
      <c r="K1763" s="273"/>
      <c r="L1763" s="16"/>
    </row>
    <row r="1764" spans="11:12" ht="12.75">
      <c r="K1764" s="273"/>
      <c r="L1764" s="16"/>
    </row>
    <row r="1765" spans="11:12" ht="12.75">
      <c r="K1765" s="273"/>
      <c r="L1765" s="16"/>
    </row>
    <row r="1766" spans="11:12" ht="12.75">
      <c r="K1766" s="273"/>
      <c r="L1766" s="16"/>
    </row>
    <row r="1767" spans="11:12" ht="12.75">
      <c r="K1767" s="273"/>
      <c r="L1767" s="16"/>
    </row>
    <row r="1768" spans="11:12" ht="12.75">
      <c r="K1768" s="273"/>
      <c r="L1768" s="16"/>
    </row>
    <row r="1769" spans="11:12" ht="12.75">
      <c r="K1769" s="273"/>
      <c r="L1769" s="16"/>
    </row>
    <row r="1770" spans="11:12" ht="12.75">
      <c r="K1770" s="273"/>
      <c r="L1770" s="16"/>
    </row>
    <row r="1771" spans="11:12" ht="12.75">
      <c r="K1771" s="273"/>
      <c r="L1771" s="16"/>
    </row>
    <row r="1772" spans="11:12" ht="12.75">
      <c r="K1772" s="273"/>
      <c r="L1772" s="16"/>
    </row>
    <row r="1773" spans="11:12" ht="12.75">
      <c r="K1773" s="273"/>
      <c r="L1773" s="16"/>
    </row>
    <row r="1774" spans="11:12" ht="12.75">
      <c r="K1774" s="273"/>
      <c r="L1774" s="16"/>
    </row>
    <row r="1775" spans="11:12" ht="12.75">
      <c r="K1775" s="273"/>
      <c r="L1775" s="16"/>
    </row>
    <row r="1776" spans="11:12" ht="12.75">
      <c r="K1776" s="273"/>
      <c r="L1776" s="16"/>
    </row>
    <row r="1777" spans="11:12" ht="12.75">
      <c r="K1777" s="273"/>
      <c r="L1777" s="16"/>
    </row>
    <row r="1778" spans="11:12" ht="12.75">
      <c r="K1778" s="273"/>
      <c r="L1778" s="16"/>
    </row>
    <row r="1779" spans="11:12" ht="12.75">
      <c r="K1779" s="273"/>
      <c r="L1779" s="16"/>
    </row>
    <row r="1780" spans="11:12" ht="12.75">
      <c r="K1780" s="273"/>
      <c r="L1780" s="16"/>
    </row>
    <row r="1781" spans="11:12" ht="12.75">
      <c r="K1781" s="273"/>
      <c r="L1781" s="16"/>
    </row>
    <row r="1782" spans="11:12" ht="12.75">
      <c r="K1782" s="273"/>
      <c r="L1782" s="16"/>
    </row>
    <row r="1783" spans="11:12" ht="12.75">
      <c r="K1783" s="273"/>
      <c r="L1783" s="16"/>
    </row>
    <row r="1784" spans="11:12" ht="12.75">
      <c r="K1784" s="273"/>
      <c r="L1784" s="16"/>
    </row>
    <row r="1785" spans="11:12" ht="12.75">
      <c r="K1785" s="273"/>
      <c r="L1785" s="16"/>
    </row>
    <row r="1786" spans="11:12" ht="12.75">
      <c r="K1786" s="273"/>
      <c r="L1786" s="16"/>
    </row>
    <row r="1787" spans="11:12" ht="12.75">
      <c r="K1787" s="273"/>
      <c r="L1787" s="16"/>
    </row>
    <row r="1788" spans="11:12" ht="12.75">
      <c r="K1788" s="273"/>
      <c r="L1788" s="16"/>
    </row>
    <row r="1789" spans="11:12" ht="12.75">
      <c r="K1789" s="273"/>
      <c r="L1789" s="16"/>
    </row>
    <row r="1790" spans="11:12" ht="12.75">
      <c r="K1790" s="273"/>
      <c r="L1790" s="16"/>
    </row>
    <row r="1791" spans="11:12" ht="12.75">
      <c r="K1791" s="273"/>
      <c r="L1791" s="16"/>
    </row>
    <row r="1792" spans="11:12" ht="12.75">
      <c r="K1792" s="273"/>
      <c r="L1792" s="16"/>
    </row>
    <row r="1793" spans="11:12" ht="12.75">
      <c r="K1793" s="273"/>
      <c r="L1793" s="16"/>
    </row>
    <row r="1794" spans="11:12" ht="12.75">
      <c r="K1794" s="273"/>
      <c r="L1794" s="16"/>
    </row>
    <row r="1795" spans="11:12" ht="12.75">
      <c r="K1795" s="273"/>
      <c r="L1795" s="16"/>
    </row>
    <row r="1796" spans="11:12" ht="12.75">
      <c r="K1796" s="273"/>
      <c r="L1796" s="16"/>
    </row>
    <row r="1797" spans="11:12" ht="12.75">
      <c r="K1797" s="273"/>
      <c r="L1797" s="16"/>
    </row>
    <row r="1798" spans="11:12" ht="12.75">
      <c r="K1798" s="273"/>
      <c r="L1798" s="16"/>
    </row>
    <row r="1799" spans="11:12" ht="12.75">
      <c r="K1799" s="273"/>
      <c r="L1799" s="16"/>
    </row>
    <row r="1800" spans="11:12" ht="12.75">
      <c r="K1800" s="273"/>
      <c r="L1800" s="16"/>
    </row>
    <row r="1801" spans="11:12" ht="12.75">
      <c r="K1801" s="273"/>
      <c r="L1801" s="16"/>
    </row>
    <row r="1802" spans="11:12" ht="12.75">
      <c r="K1802" s="273"/>
      <c r="L1802" s="16"/>
    </row>
    <row r="1803" spans="11:12" ht="12.75">
      <c r="K1803" s="273"/>
      <c r="L1803" s="16"/>
    </row>
    <row r="1804" spans="11:12" ht="12.75">
      <c r="K1804" s="273"/>
      <c r="L1804" s="16"/>
    </row>
    <row r="1805" spans="11:12" ht="12.75">
      <c r="K1805" s="273"/>
      <c r="L1805" s="16"/>
    </row>
    <row r="1806" spans="11:12" ht="12.75">
      <c r="K1806" s="273"/>
      <c r="L1806" s="16"/>
    </row>
    <row r="1807" spans="11:12" ht="12.75">
      <c r="K1807" s="273"/>
      <c r="L1807" s="16"/>
    </row>
    <row r="1808" spans="11:12" ht="12.75">
      <c r="K1808" s="273"/>
      <c r="L1808" s="16"/>
    </row>
    <row r="1809" spans="11:12" ht="12.75">
      <c r="K1809" s="273"/>
      <c r="L1809" s="16"/>
    </row>
    <row r="1810" spans="11:12" ht="12.75">
      <c r="K1810" s="273"/>
      <c r="L1810" s="16"/>
    </row>
    <row r="1811" spans="11:12" ht="12.75">
      <c r="K1811" s="273"/>
      <c r="L1811" s="16"/>
    </row>
    <row r="1812" spans="11:12" ht="12.75">
      <c r="K1812" s="273"/>
      <c r="L1812" s="16"/>
    </row>
    <row r="1813" spans="11:12" ht="12.75">
      <c r="K1813" s="273"/>
      <c r="L1813" s="16"/>
    </row>
    <row r="1814" spans="11:12" ht="12.75">
      <c r="K1814" s="273"/>
      <c r="L1814" s="16"/>
    </row>
    <row r="1815" spans="11:12" ht="12.75">
      <c r="K1815" s="273"/>
      <c r="L1815" s="16"/>
    </row>
    <row r="1816" spans="11:12" ht="12.75">
      <c r="K1816" s="273"/>
      <c r="L1816" s="16"/>
    </row>
    <row r="1817" spans="11:12" ht="12.75">
      <c r="K1817" s="273"/>
      <c r="L1817" s="16"/>
    </row>
    <row r="1818" spans="11:12" ht="12.75">
      <c r="K1818" s="273"/>
      <c r="L1818" s="16"/>
    </row>
    <row r="1819" spans="11:12" ht="12.75">
      <c r="K1819" s="273"/>
      <c r="L1819" s="16"/>
    </row>
    <row r="1820" spans="11:12" ht="12.75">
      <c r="K1820" s="273"/>
      <c r="L1820" s="16"/>
    </row>
    <row r="1821" spans="11:12" ht="12.75">
      <c r="K1821" s="273"/>
      <c r="L1821" s="16"/>
    </row>
    <row r="1822" spans="11:12" ht="12.75">
      <c r="K1822" s="273"/>
      <c r="L1822" s="16"/>
    </row>
    <row r="1823" spans="11:12" ht="12.75">
      <c r="K1823" s="273"/>
      <c r="L1823" s="16"/>
    </row>
    <row r="1824" spans="11:12" ht="12.75">
      <c r="K1824" s="273"/>
      <c r="L1824" s="16"/>
    </row>
    <row r="1825" spans="11:12" ht="12.75">
      <c r="K1825" s="273"/>
      <c r="L1825" s="16"/>
    </row>
    <row r="1826" spans="11:12" ht="12.75">
      <c r="K1826" s="273"/>
      <c r="L1826" s="16"/>
    </row>
    <row r="1827" spans="11:12" ht="12.75">
      <c r="K1827" s="273"/>
      <c r="L1827" s="16"/>
    </row>
    <row r="1828" spans="11:12" ht="12.75">
      <c r="K1828" s="273"/>
      <c r="L1828" s="16"/>
    </row>
    <row r="1829" spans="11:12" ht="12.75">
      <c r="K1829" s="273"/>
      <c r="L1829" s="16"/>
    </row>
    <row r="1830" spans="11:12" ht="12.75">
      <c r="K1830" s="273"/>
      <c r="L1830" s="16"/>
    </row>
    <row r="1831" spans="11:12" ht="12.75">
      <c r="K1831" s="273"/>
      <c r="L1831" s="16"/>
    </row>
    <row r="1832" spans="11:12" ht="12.75">
      <c r="K1832" s="273"/>
      <c r="L1832" s="16"/>
    </row>
    <row r="1833" spans="11:12" ht="12.75">
      <c r="K1833" s="273"/>
      <c r="L1833" s="16"/>
    </row>
    <row r="1834" spans="11:12" ht="12.75">
      <c r="K1834" s="273"/>
      <c r="L1834" s="16"/>
    </row>
    <row r="1835" spans="11:12" ht="12.75">
      <c r="K1835" s="273"/>
      <c r="L1835" s="16"/>
    </row>
    <row r="1836" spans="11:12" ht="12.75">
      <c r="K1836" s="273"/>
      <c r="L1836" s="16"/>
    </row>
    <row r="1837" spans="11:12" ht="12.75">
      <c r="K1837" s="273"/>
      <c r="L1837" s="16"/>
    </row>
    <row r="1838" spans="11:12" ht="12.75">
      <c r="K1838" s="273"/>
      <c r="L1838" s="16"/>
    </row>
    <row r="1839" spans="11:12" ht="12.75">
      <c r="K1839" s="273"/>
      <c r="L1839" s="16"/>
    </row>
    <row r="1840" spans="11:12" ht="12.75">
      <c r="K1840" s="273"/>
      <c r="L1840" s="16"/>
    </row>
    <row r="1841" spans="11:12" ht="12.75">
      <c r="K1841" s="273"/>
      <c r="L1841" s="16"/>
    </row>
    <row r="1842" spans="11:12" ht="12.75">
      <c r="K1842" s="273"/>
      <c r="L1842" s="16"/>
    </row>
    <row r="1843" spans="11:12" ht="12.75">
      <c r="K1843" s="273"/>
      <c r="L1843" s="16"/>
    </row>
    <row r="1844" spans="11:12" ht="12.75">
      <c r="K1844" s="273"/>
      <c r="L1844" s="16"/>
    </row>
    <row r="1845" spans="11:12" ht="12.75">
      <c r="K1845" s="273"/>
      <c r="L1845" s="16"/>
    </row>
    <row r="1846" spans="11:12" ht="12.75">
      <c r="K1846" s="273"/>
      <c r="L1846" s="16"/>
    </row>
    <row r="1847" spans="11:12" ht="12.75">
      <c r="K1847" s="273"/>
      <c r="L1847" s="16"/>
    </row>
    <row r="1848" spans="11:12" ht="12.75">
      <c r="K1848" s="273"/>
      <c r="L1848" s="16"/>
    </row>
    <row r="1849" spans="11:12" ht="12.75">
      <c r="K1849" s="273"/>
      <c r="L1849" s="16"/>
    </row>
    <row r="1850" spans="11:12" ht="12.75">
      <c r="K1850" s="273"/>
      <c r="L1850" s="16"/>
    </row>
    <row r="1851" spans="11:12" ht="12.75">
      <c r="K1851" s="273"/>
      <c r="L1851" s="16"/>
    </row>
    <row r="1852" spans="11:12" ht="12.75">
      <c r="K1852" s="273"/>
      <c r="L1852" s="16"/>
    </row>
    <row r="1853" spans="11:12" ht="12.75">
      <c r="K1853" s="273"/>
      <c r="L1853" s="16"/>
    </row>
    <row r="1854" spans="11:12" ht="12.75">
      <c r="K1854" s="273"/>
      <c r="L1854" s="16"/>
    </row>
    <row r="1855" spans="11:12" ht="12.75">
      <c r="K1855" s="273"/>
      <c r="L1855" s="16"/>
    </row>
    <row r="1856" spans="11:12" ht="12.75">
      <c r="K1856" s="273"/>
      <c r="L1856" s="16"/>
    </row>
    <row r="1857" spans="11:12" ht="12.75">
      <c r="K1857" s="273"/>
      <c r="L1857" s="16"/>
    </row>
    <row r="1858" spans="11:12" ht="12.75">
      <c r="K1858" s="273"/>
      <c r="L1858" s="16"/>
    </row>
    <row r="1859" spans="11:12" ht="12.75">
      <c r="K1859" s="273"/>
      <c r="L1859" s="16"/>
    </row>
    <row r="1860" spans="11:12" ht="12.75">
      <c r="K1860" s="273"/>
      <c r="L1860" s="16"/>
    </row>
    <row r="1861" spans="11:12" ht="12.75">
      <c r="K1861" s="273"/>
      <c r="L1861" s="16"/>
    </row>
    <row r="1862" spans="11:12" ht="12.75">
      <c r="K1862" s="273"/>
      <c r="L1862" s="16"/>
    </row>
    <row r="1863" spans="11:12" ht="12.75">
      <c r="K1863" s="273"/>
      <c r="L1863" s="16"/>
    </row>
    <row r="1864" spans="11:12" ht="12.75">
      <c r="K1864" s="273"/>
      <c r="L1864" s="16"/>
    </row>
    <row r="1865" spans="11:12" ht="12.75">
      <c r="K1865" s="273"/>
      <c r="L1865" s="16"/>
    </row>
    <row r="1866" spans="11:12" ht="12.75">
      <c r="K1866" s="273"/>
      <c r="L1866" s="16"/>
    </row>
    <row r="1867" spans="11:12" ht="12.75">
      <c r="K1867" s="273"/>
      <c r="L1867" s="16"/>
    </row>
    <row r="1868" spans="11:12" ht="12.75">
      <c r="K1868" s="273"/>
      <c r="L1868" s="16"/>
    </row>
    <row r="1869" spans="11:12" ht="12.75">
      <c r="K1869" s="273"/>
      <c r="L1869" s="16"/>
    </row>
    <row r="1870" spans="11:12" ht="12.75">
      <c r="K1870" s="273"/>
      <c r="L1870" s="16"/>
    </row>
    <row r="1871" spans="11:12" ht="12.75">
      <c r="K1871" s="273"/>
      <c r="L1871" s="16"/>
    </row>
    <row r="1872" spans="11:12" ht="12.75">
      <c r="K1872" s="273"/>
      <c r="L1872" s="16"/>
    </row>
    <row r="1873" spans="11:12" ht="12.75">
      <c r="K1873" s="273"/>
      <c r="L1873" s="16"/>
    </row>
    <row r="1874" spans="11:12" ht="12.75">
      <c r="K1874" s="273"/>
      <c r="L1874" s="16"/>
    </row>
    <row r="1875" spans="11:12" ht="12.75">
      <c r="K1875" s="273"/>
      <c r="L1875" s="16"/>
    </row>
    <row r="1876" spans="11:12" ht="12.75">
      <c r="K1876" s="273"/>
      <c r="L1876" s="16"/>
    </row>
    <row r="1877" spans="11:12" ht="12.75">
      <c r="K1877" s="273"/>
      <c r="L1877" s="16"/>
    </row>
    <row r="1878" spans="11:12" ht="12.75">
      <c r="K1878" s="273"/>
      <c r="L1878" s="16"/>
    </row>
    <row r="1879" spans="11:12" ht="12.75">
      <c r="K1879" s="273"/>
      <c r="L1879" s="16"/>
    </row>
    <row r="1880" spans="11:12" ht="12.75">
      <c r="K1880" s="273"/>
      <c r="L1880" s="16"/>
    </row>
    <row r="1881" spans="11:12" ht="12.75">
      <c r="K1881" s="273"/>
      <c r="L1881" s="16"/>
    </row>
    <row r="1882" spans="11:12" ht="12.75">
      <c r="K1882" s="273"/>
      <c r="L1882" s="16"/>
    </row>
    <row r="1883" spans="11:12" ht="12.75">
      <c r="K1883" s="273"/>
      <c r="L1883" s="16"/>
    </row>
    <row r="1884" spans="11:12" ht="12.75">
      <c r="K1884" s="273"/>
      <c r="L1884" s="16"/>
    </row>
    <row r="1885" spans="11:12" ht="12.75">
      <c r="K1885" s="273"/>
      <c r="L1885" s="16"/>
    </row>
    <row r="1886" spans="11:12" ht="12.75">
      <c r="K1886" s="273"/>
      <c r="L1886" s="16"/>
    </row>
    <row r="1887" spans="11:12" ht="12.75">
      <c r="K1887" s="273"/>
      <c r="L1887" s="16"/>
    </row>
    <row r="1888" spans="11:12" ht="12.75">
      <c r="K1888" s="273"/>
      <c r="L1888" s="16"/>
    </row>
    <row r="1889" spans="11:12" ht="12.75">
      <c r="K1889" s="273"/>
      <c r="L1889" s="16"/>
    </row>
    <row r="1890" spans="11:12" ht="12.75">
      <c r="K1890" s="273"/>
      <c r="L1890" s="16"/>
    </row>
    <row r="1891" spans="11:12" ht="12.75">
      <c r="K1891" s="273"/>
      <c r="L1891" s="16"/>
    </row>
    <row r="1892" spans="11:12" ht="12.75">
      <c r="K1892" s="273"/>
      <c r="L1892" s="16"/>
    </row>
    <row r="1893" spans="11:12" ht="12.75">
      <c r="K1893" s="273"/>
      <c r="L1893" s="16"/>
    </row>
    <row r="1894" spans="11:12" ht="12.75">
      <c r="K1894" s="273"/>
      <c r="L1894" s="16"/>
    </row>
    <row r="1895" spans="11:12" ht="12.75">
      <c r="K1895" s="273"/>
      <c r="L1895" s="16"/>
    </row>
    <row r="1896" spans="11:12" ht="12.75">
      <c r="K1896" s="273"/>
      <c r="L1896" s="16"/>
    </row>
    <row r="1897" spans="11:12" ht="12.75">
      <c r="K1897" s="273"/>
      <c r="L1897" s="16"/>
    </row>
    <row r="1898" spans="11:12" ht="12.75">
      <c r="K1898" s="273"/>
      <c r="L1898" s="16"/>
    </row>
    <row r="1899" spans="11:12" ht="12.75">
      <c r="K1899" s="273"/>
      <c r="L1899" s="16"/>
    </row>
    <row r="1900" spans="11:12" ht="12.75">
      <c r="K1900" s="273"/>
      <c r="L1900" s="16"/>
    </row>
    <row r="1901" spans="11:12" ht="12.75">
      <c r="K1901" s="273"/>
      <c r="L1901" s="16"/>
    </row>
    <row r="1902" spans="11:12" ht="12.75">
      <c r="K1902" s="273"/>
      <c r="L1902" s="16"/>
    </row>
    <row r="1903" spans="11:12" ht="12.75">
      <c r="K1903" s="273"/>
      <c r="L1903" s="16"/>
    </row>
    <row r="1904" spans="11:12" ht="12.75">
      <c r="K1904" s="273"/>
      <c r="L1904" s="16"/>
    </row>
    <row r="1905" spans="11:12" ht="12.75">
      <c r="K1905" s="273"/>
      <c r="L1905" s="16"/>
    </row>
    <row r="1906" spans="11:12" ht="12.75">
      <c r="K1906" s="273"/>
      <c r="L1906" s="16"/>
    </row>
    <row r="1907" spans="11:12" ht="12.75">
      <c r="K1907" s="273"/>
      <c r="L1907" s="16"/>
    </row>
    <row r="1908" spans="11:12" ht="12.75">
      <c r="K1908" s="273"/>
      <c r="L1908" s="16"/>
    </row>
    <row r="1909" spans="11:12" ht="12.75">
      <c r="K1909" s="273"/>
      <c r="L1909" s="16"/>
    </row>
    <row r="1910" spans="11:12" ht="12.75">
      <c r="K1910" s="273"/>
      <c r="L1910" s="16"/>
    </row>
    <row r="1911" spans="11:12" ht="12.75">
      <c r="K1911" s="273"/>
      <c r="L1911" s="16"/>
    </row>
    <row r="1912" spans="11:12" ht="12.75">
      <c r="K1912" s="273"/>
      <c r="L1912" s="16"/>
    </row>
    <row r="1913" spans="11:12" ht="12.75">
      <c r="K1913" s="273"/>
      <c r="L1913" s="16"/>
    </row>
    <row r="1914" spans="11:12" ht="12.75">
      <c r="K1914" s="273"/>
      <c r="L1914" s="16"/>
    </row>
    <row r="1915" spans="11:12" ht="12.75">
      <c r="K1915" s="273"/>
      <c r="L1915" s="16"/>
    </row>
    <row r="1916" spans="11:12" ht="12.75">
      <c r="K1916" s="273"/>
      <c r="L1916" s="16"/>
    </row>
    <row r="1917" spans="11:12" ht="12.75">
      <c r="K1917" s="273"/>
      <c r="L1917" s="16"/>
    </row>
    <row r="1918" spans="11:12" ht="12.75">
      <c r="K1918" s="273"/>
      <c r="L1918" s="16"/>
    </row>
    <row r="1919" spans="11:12" ht="12.75">
      <c r="K1919" s="273"/>
      <c r="L1919" s="16"/>
    </row>
    <row r="1920" spans="11:12" ht="12.75">
      <c r="K1920" s="273"/>
      <c r="L1920" s="16"/>
    </row>
    <row r="1921" spans="11:12" ht="12.75">
      <c r="K1921" s="273"/>
      <c r="L1921" s="16"/>
    </row>
    <row r="1922" spans="11:12" ht="12.75">
      <c r="K1922" s="273"/>
      <c r="L1922" s="16"/>
    </row>
    <row r="1923" spans="11:12" ht="12.75">
      <c r="K1923" s="273"/>
      <c r="L1923" s="16"/>
    </row>
    <row r="1924" spans="11:12" ht="12.75">
      <c r="K1924" s="273"/>
      <c r="L1924" s="16"/>
    </row>
    <row r="1925" spans="11:12" ht="12.75">
      <c r="K1925" s="273"/>
      <c r="L1925" s="16"/>
    </row>
    <row r="1926" spans="11:12" ht="12.75">
      <c r="K1926" s="273"/>
      <c r="L1926" s="16"/>
    </row>
    <row r="1927" spans="11:12" ht="12.75">
      <c r="K1927" s="273"/>
      <c r="L1927" s="16"/>
    </row>
    <row r="1928" spans="11:12" ht="12.75">
      <c r="K1928" s="273"/>
      <c r="L1928" s="16"/>
    </row>
    <row r="1929" spans="11:12" ht="12.75">
      <c r="K1929" s="273"/>
      <c r="L1929" s="16"/>
    </row>
    <row r="1930" spans="11:12" ht="12.75">
      <c r="K1930" s="273"/>
      <c r="L1930" s="16"/>
    </row>
    <row r="1931" spans="11:12" ht="12.75">
      <c r="K1931" s="273"/>
      <c r="L1931" s="16"/>
    </row>
    <row r="1932" spans="11:12" ht="12.75">
      <c r="K1932" s="273"/>
      <c r="L1932" s="16"/>
    </row>
    <row r="1933" spans="11:12" ht="12.75">
      <c r="K1933" s="273"/>
      <c r="L1933" s="16"/>
    </row>
    <row r="1934" spans="11:12" ht="12.75">
      <c r="K1934" s="273"/>
      <c r="L1934" s="16"/>
    </row>
    <row r="1935" spans="11:12" ht="12.75">
      <c r="K1935" s="273"/>
      <c r="L1935" s="16"/>
    </row>
    <row r="1936" spans="11:12" ht="12.75">
      <c r="K1936" s="273"/>
      <c r="L1936" s="16"/>
    </row>
    <row r="1937" spans="11:12" ht="12.75">
      <c r="K1937" s="273"/>
      <c r="L1937" s="16"/>
    </row>
    <row r="1938" spans="11:12" ht="12.75">
      <c r="K1938" s="273"/>
      <c r="L1938" s="16"/>
    </row>
    <row r="1939" spans="11:12" ht="12.75">
      <c r="K1939" s="273"/>
      <c r="L1939" s="16"/>
    </row>
    <row r="1940" spans="11:12" ht="12.75">
      <c r="K1940" s="273"/>
      <c r="L1940" s="16"/>
    </row>
    <row r="1941" spans="11:12" ht="12.75">
      <c r="K1941" s="273"/>
      <c r="L1941" s="16"/>
    </row>
    <row r="1942" spans="11:12" ht="12.75">
      <c r="K1942" s="273"/>
      <c r="L1942" s="16"/>
    </row>
    <row r="1943" spans="11:12" ht="12.75">
      <c r="K1943" s="273"/>
      <c r="L1943" s="16"/>
    </row>
    <row r="1944" spans="11:12" ht="12.75">
      <c r="K1944" s="273"/>
      <c r="L1944" s="16"/>
    </row>
    <row r="1945" spans="11:12" ht="12.75">
      <c r="K1945" s="273"/>
      <c r="L1945" s="16"/>
    </row>
    <row r="1946" spans="11:12" ht="12.75">
      <c r="K1946" s="273"/>
      <c r="L1946" s="16"/>
    </row>
    <row r="1947" spans="11:12" ht="12.75">
      <c r="K1947" s="273"/>
      <c r="L1947" s="16"/>
    </row>
    <row r="1948" spans="11:12" ht="12.75">
      <c r="K1948" s="273"/>
      <c r="L1948" s="16"/>
    </row>
    <row r="1949" spans="11:12" ht="12.75">
      <c r="K1949" s="273"/>
      <c r="L1949" s="16"/>
    </row>
    <row r="1950" spans="11:12" ht="12.75">
      <c r="K1950" s="273"/>
      <c r="L1950" s="16"/>
    </row>
    <row r="1951" spans="11:12" ht="12.75">
      <c r="K1951" s="273"/>
      <c r="L1951" s="16"/>
    </row>
    <row r="1952" spans="11:12" ht="12.75">
      <c r="K1952" s="273"/>
      <c r="L1952" s="16"/>
    </row>
    <row r="1953" spans="11:12" ht="12.75">
      <c r="K1953" s="273"/>
      <c r="L1953" s="16"/>
    </row>
    <row r="1954" spans="11:12" ht="12.75">
      <c r="K1954" s="273"/>
      <c r="L1954" s="16"/>
    </row>
    <row r="1955" spans="11:12" ht="12.75">
      <c r="K1955" s="273"/>
      <c r="L1955" s="16"/>
    </row>
    <row r="1956" spans="11:12" ht="12.75">
      <c r="K1956" s="273"/>
      <c r="L1956" s="16"/>
    </row>
    <row r="1957" spans="11:12" ht="12.75">
      <c r="K1957" s="273"/>
      <c r="L1957" s="16"/>
    </row>
    <row r="1958" spans="11:12" ht="12.75">
      <c r="K1958" s="273"/>
      <c r="L1958" s="16"/>
    </row>
    <row r="1959" spans="11:12" ht="12.75">
      <c r="K1959" s="273"/>
      <c r="L1959" s="16"/>
    </row>
    <row r="1960" spans="11:12" ht="12.75">
      <c r="K1960" s="273"/>
      <c r="L1960" s="16"/>
    </row>
    <row r="1961" spans="11:12" ht="12.75">
      <c r="K1961" s="273"/>
      <c r="L1961" s="16"/>
    </row>
    <row r="1962" spans="11:12" ht="12.75">
      <c r="K1962" s="273"/>
      <c r="L1962" s="16"/>
    </row>
    <row r="1963" spans="11:12" ht="12.75">
      <c r="K1963" s="273"/>
      <c r="L1963" s="16"/>
    </row>
    <row r="1964" spans="11:12" ht="12.75">
      <c r="K1964" s="273"/>
      <c r="L1964" s="16"/>
    </row>
    <row r="1965" spans="11:12" ht="12.75">
      <c r="K1965" s="273"/>
      <c r="L1965" s="16"/>
    </row>
    <row r="1966" spans="11:12" ht="12.75">
      <c r="K1966" s="273"/>
      <c r="L1966" s="16"/>
    </row>
    <row r="1967" spans="11:12" ht="12.75">
      <c r="K1967" s="273"/>
      <c r="L1967" s="16"/>
    </row>
    <row r="1968" spans="11:12" ht="12.75">
      <c r="K1968" s="273"/>
      <c r="L1968" s="16"/>
    </row>
    <row r="1969" spans="11:12" ht="12.75">
      <c r="K1969" s="273"/>
      <c r="L1969" s="16"/>
    </row>
    <row r="1970" spans="11:12" ht="12.75">
      <c r="K1970" s="273"/>
      <c r="L1970" s="16"/>
    </row>
    <row r="1971" spans="11:12" ht="12.75">
      <c r="K1971" s="273"/>
      <c r="L1971" s="16"/>
    </row>
    <row r="1972" spans="11:12" ht="12.75">
      <c r="K1972" s="273"/>
      <c r="L1972" s="16"/>
    </row>
    <row r="1973" spans="11:12" ht="12.75">
      <c r="K1973" s="273"/>
      <c r="L1973" s="16"/>
    </row>
    <row r="1974" spans="11:12" ht="12.75">
      <c r="K1974" s="273"/>
      <c r="L1974" s="16"/>
    </row>
    <row r="1975" spans="11:12" ht="12.75">
      <c r="K1975" s="273"/>
      <c r="L1975" s="16"/>
    </row>
    <row r="1976" spans="11:12" ht="12.75">
      <c r="K1976" s="273"/>
      <c r="L1976" s="16"/>
    </row>
    <row r="1977" spans="11:12" ht="12.75">
      <c r="K1977" s="273"/>
      <c r="L1977" s="16"/>
    </row>
    <row r="1978" spans="11:12" ht="12.75">
      <c r="K1978" s="273"/>
      <c r="L1978" s="16"/>
    </row>
    <row r="1979" spans="11:12" ht="12.75">
      <c r="K1979" s="273"/>
      <c r="L1979" s="16"/>
    </row>
    <row r="1980" spans="11:12" ht="12.75">
      <c r="K1980" s="273"/>
      <c r="L1980" s="16"/>
    </row>
    <row r="1981" spans="11:12" ht="12.75">
      <c r="K1981" s="273"/>
      <c r="L1981" s="16"/>
    </row>
    <row r="1982" spans="11:12" ht="12.75">
      <c r="K1982" s="273"/>
      <c r="L1982" s="16"/>
    </row>
    <row r="1983" spans="11:12" ht="12.75">
      <c r="K1983" s="273"/>
      <c r="L1983" s="16"/>
    </row>
    <row r="1984" spans="11:12" ht="12.75">
      <c r="K1984" s="273"/>
      <c r="L1984" s="16"/>
    </row>
    <row r="1985" spans="11:12" ht="12.75">
      <c r="K1985" s="273"/>
      <c r="L1985" s="16"/>
    </row>
    <row r="1986" spans="11:12" ht="12.75">
      <c r="K1986" s="273"/>
      <c r="L1986" s="16"/>
    </row>
    <row r="1987" spans="11:12" ht="12.75">
      <c r="K1987" s="273"/>
      <c r="L1987" s="16"/>
    </row>
    <row r="1988" spans="11:12" ht="12.75">
      <c r="K1988" s="273"/>
      <c r="L1988" s="16"/>
    </row>
    <row r="1989" spans="11:12" ht="12.75">
      <c r="K1989" s="273"/>
      <c r="L1989" s="16"/>
    </row>
    <row r="1990" spans="11:12" ht="12.75">
      <c r="K1990" s="273"/>
      <c r="L1990" s="16"/>
    </row>
    <row r="1991" spans="11:12" ht="12.75">
      <c r="K1991" s="273"/>
      <c r="L1991" s="16"/>
    </row>
    <row r="1992" spans="11:12" ht="12.75">
      <c r="K1992" s="273"/>
      <c r="L1992" s="16"/>
    </row>
    <row r="1993" spans="11:12" ht="12.75">
      <c r="K1993" s="273"/>
      <c r="L1993" s="16"/>
    </row>
    <row r="1994" spans="11:12" ht="12.75">
      <c r="K1994" s="273"/>
      <c r="L1994" s="16"/>
    </row>
    <row r="1995" spans="11:12" ht="12.75">
      <c r="K1995" s="273"/>
      <c r="L1995" s="16"/>
    </row>
    <row r="1996" spans="11:12" ht="12.75">
      <c r="K1996" s="273"/>
      <c r="L1996" s="16"/>
    </row>
    <row r="1997" spans="11:12" ht="12.75">
      <c r="K1997" s="273"/>
      <c r="L1997" s="16"/>
    </row>
    <row r="1998" spans="11:12" ht="12.75">
      <c r="K1998" s="273"/>
      <c r="L1998" s="16"/>
    </row>
    <row r="1999" spans="11:12" ht="12.75">
      <c r="K1999" s="273"/>
      <c r="L1999" s="16"/>
    </row>
    <row r="2000" spans="11:12" ht="12.75">
      <c r="K2000" s="273"/>
      <c r="L2000" s="16"/>
    </row>
    <row r="2001" spans="11:12" ht="12.75">
      <c r="K2001" s="273"/>
      <c r="L2001" s="16"/>
    </row>
    <row r="2002" spans="11:12" ht="12.75">
      <c r="K2002" s="273"/>
      <c r="L2002" s="16"/>
    </row>
    <row r="2003" spans="11:12" ht="12.75">
      <c r="K2003" s="273"/>
      <c r="L2003" s="16"/>
    </row>
    <row r="2004" spans="11:12" ht="12.75">
      <c r="K2004" s="273"/>
      <c r="L2004" s="16"/>
    </row>
    <row r="2005" spans="11:12" ht="12.75">
      <c r="K2005" s="273"/>
      <c r="L2005" s="16"/>
    </row>
    <row r="2006" spans="11:12" ht="12.75">
      <c r="K2006" s="273"/>
      <c r="L2006" s="16"/>
    </row>
    <row r="2007" spans="11:12" ht="12.75">
      <c r="K2007" s="273"/>
      <c r="L2007" s="16"/>
    </row>
    <row r="2008" spans="11:12" ht="12.75">
      <c r="K2008" s="273"/>
      <c r="L2008" s="16"/>
    </row>
    <row r="2009" spans="11:12" ht="12.75">
      <c r="K2009" s="273"/>
      <c r="L2009" s="16"/>
    </row>
    <row r="2010" spans="11:12" ht="12.75">
      <c r="K2010" s="273"/>
      <c r="L2010" s="16"/>
    </row>
    <row r="2011" spans="11:12" ht="12.75">
      <c r="K2011" s="273"/>
      <c r="L2011" s="16"/>
    </row>
    <row r="2012" spans="11:12" ht="12.75">
      <c r="K2012" s="273"/>
      <c r="L2012" s="16"/>
    </row>
    <row r="2013" spans="11:12" ht="12.75">
      <c r="K2013" s="273"/>
      <c r="L2013" s="16"/>
    </row>
    <row r="2014" spans="11:12" ht="12.75">
      <c r="K2014" s="273"/>
      <c r="L2014" s="16"/>
    </row>
    <row r="2015" spans="11:12" ht="12.75">
      <c r="K2015" s="273"/>
      <c r="L2015" s="16"/>
    </row>
    <row r="2016" spans="11:12" ht="12.75">
      <c r="K2016" s="273"/>
      <c r="L2016" s="16"/>
    </row>
    <row r="2017" spans="11:12" ht="12.75">
      <c r="K2017" s="273"/>
      <c r="L2017" s="16"/>
    </row>
    <row r="2018" spans="11:12" ht="12.75">
      <c r="K2018" s="273"/>
      <c r="L2018" s="16"/>
    </row>
    <row r="2019" spans="11:12" ht="12.75">
      <c r="K2019" s="273"/>
      <c r="L2019" s="16"/>
    </row>
    <row r="2020" spans="11:12" ht="12.75">
      <c r="K2020" s="273"/>
      <c r="L2020" s="16"/>
    </row>
    <row r="2021" spans="11:12" ht="12.75">
      <c r="K2021" s="273"/>
      <c r="L2021" s="16"/>
    </row>
    <row r="2022" spans="11:12" ht="12.75">
      <c r="K2022" s="273"/>
      <c r="L2022" s="16"/>
    </row>
    <row r="2023" spans="11:12" ht="12.75">
      <c r="K2023" s="273"/>
      <c r="L2023" s="16"/>
    </row>
    <row r="2024" spans="11:12" ht="12.75">
      <c r="K2024" s="273"/>
      <c r="L2024" s="16"/>
    </row>
    <row r="2025" spans="11:12" ht="12.75">
      <c r="K2025" s="273"/>
      <c r="L2025" s="16"/>
    </row>
    <row r="2026" spans="11:12" ht="12.75">
      <c r="K2026" s="273"/>
      <c r="L2026" s="16"/>
    </row>
    <row r="2027" spans="11:12" ht="12.75">
      <c r="K2027" s="273"/>
      <c r="L2027" s="16"/>
    </row>
    <row r="2028" spans="11:12" ht="12.75">
      <c r="K2028" s="273"/>
      <c r="L2028" s="16"/>
    </row>
    <row r="2029" spans="11:12" ht="12.75">
      <c r="K2029" s="273"/>
      <c r="L2029" s="16"/>
    </row>
    <row r="2030" spans="11:12" ht="12.75">
      <c r="K2030" s="273"/>
      <c r="L2030" s="16"/>
    </row>
    <row r="2031" spans="11:12" ht="12.75">
      <c r="K2031" s="273"/>
      <c r="L2031" s="16"/>
    </row>
    <row r="2032" spans="11:12" ht="12.75">
      <c r="K2032" s="273"/>
      <c r="L2032" s="16"/>
    </row>
    <row r="2033" spans="11:12" ht="12.75">
      <c r="K2033" s="273"/>
      <c r="L2033" s="16"/>
    </row>
    <row r="2034" spans="11:12" ht="12.75">
      <c r="K2034" s="273"/>
      <c r="L2034" s="16"/>
    </row>
    <row r="2035" spans="11:12" ht="12.75">
      <c r="K2035" s="273"/>
      <c r="L2035" s="16"/>
    </row>
    <row r="2036" spans="11:12" ht="12.75">
      <c r="K2036" s="273"/>
      <c r="L2036" s="16"/>
    </row>
    <row r="2037" spans="11:12" ht="12.75">
      <c r="K2037" s="273"/>
      <c r="L2037" s="16"/>
    </row>
    <row r="2038" spans="11:12" ht="12.75">
      <c r="K2038" s="273"/>
      <c r="L2038" s="16"/>
    </row>
    <row r="2039" spans="11:12" ht="12.75">
      <c r="K2039" s="273"/>
      <c r="L2039" s="16"/>
    </row>
    <row r="2040" spans="11:12" ht="12.75">
      <c r="K2040" s="273"/>
      <c r="L2040" s="16"/>
    </row>
    <row r="2041" spans="11:12" ht="12.75">
      <c r="K2041" s="273"/>
      <c r="L2041" s="16"/>
    </row>
    <row r="2042" spans="11:12" ht="12.75">
      <c r="K2042" s="273"/>
      <c r="L2042" s="16"/>
    </row>
    <row r="2043" spans="11:12" ht="12.75">
      <c r="K2043" s="273"/>
      <c r="L2043" s="16"/>
    </row>
    <row r="2044" spans="11:12" ht="12.75">
      <c r="K2044" s="273"/>
      <c r="L2044" s="16"/>
    </row>
    <row r="2045" spans="11:12" ht="12.75">
      <c r="K2045" s="273"/>
      <c r="L2045" s="16"/>
    </row>
    <row r="2046" spans="11:12" ht="12.75">
      <c r="K2046" s="273"/>
      <c r="L2046" s="16"/>
    </row>
    <row r="2047" spans="11:12" ht="12.75">
      <c r="K2047" s="273"/>
      <c r="L2047" s="16"/>
    </row>
    <row r="2048" spans="11:12" ht="12.75">
      <c r="K2048" s="273"/>
      <c r="L2048" s="16"/>
    </row>
    <row r="2049" spans="11:12" ht="12.75">
      <c r="K2049" s="273"/>
      <c r="L2049" s="16"/>
    </row>
    <row r="2050" spans="11:12" ht="12.75">
      <c r="K2050" s="273"/>
      <c r="L2050" s="16"/>
    </row>
    <row r="2051" spans="11:12" ht="12.75">
      <c r="K2051" s="273"/>
      <c r="L2051" s="16"/>
    </row>
    <row r="2052" spans="11:12" ht="12.75">
      <c r="K2052" s="273"/>
      <c r="L2052" s="16"/>
    </row>
    <row r="2053" spans="11:12" ht="12.75">
      <c r="K2053" s="273"/>
      <c r="L2053" s="16"/>
    </row>
    <row r="2054" spans="11:12" ht="12.75">
      <c r="K2054" s="273"/>
      <c r="L2054" s="16"/>
    </row>
    <row r="2055" spans="11:12" ht="12.75">
      <c r="K2055" s="273"/>
      <c r="L2055" s="16"/>
    </row>
    <row r="2056" spans="11:12" ht="12.75">
      <c r="K2056" s="273"/>
      <c r="L2056" s="16"/>
    </row>
    <row r="2057" spans="11:12" ht="12.75">
      <c r="K2057" s="273"/>
      <c r="L2057" s="16"/>
    </row>
    <row r="2058" spans="11:12" ht="12.75">
      <c r="K2058" s="273"/>
      <c r="L2058" s="16"/>
    </row>
    <row r="2059" spans="11:12" ht="12.75">
      <c r="K2059" s="273"/>
      <c r="L2059" s="16"/>
    </row>
    <row r="2060" spans="11:12" ht="12.75">
      <c r="K2060" s="273"/>
      <c r="L2060" s="16"/>
    </row>
    <row r="2061" spans="11:12" ht="12.75">
      <c r="K2061" s="273"/>
      <c r="L2061" s="16"/>
    </row>
    <row r="2062" spans="11:12" ht="12.75">
      <c r="K2062" s="273"/>
      <c r="L2062" s="16"/>
    </row>
    <row r="2063" spans="11:12" ht="12.75">
      <c r="K2063" s="273"/>
      <c r="L2063" s="16"/>
    </row>
    <row r="2064" spans="11:12" ht="12.75">
      <c r="K2064" s="273"/>
      <c r="L2064" s="16"/>
    </row>
    <row r="2065" spans="11:12" ht="12.75">
      <c r="K2065" s="273"/>
      <c r="L2065" s="16"/>
    </row>
    <row r="2066" spans="11:12" ht="12.75">
      <c r="K2066" s="273"/>
      <c r="L2066" s="16"/>
    </row>
    <row r="2067" spans="11:12" ht="12.75">
      <c r="K2067" s="273"/>
      <c r="L2067" s="16"/>
    </row>
    <row r="2068" spans="11:12" ht="12.75">
      <c r="K2068" s="273"/>
      <c r="L2068" s="16"/>
    </row>
    <row r="2069" spans="11:12" ht="12.75">
      <c r="K2069" s="273"/>
      <c r="L2069" s="16"/>
    </row>
    <row r="2070" spans="11:12" ht="12.75">
      <c r="K2070" s="273"/>
      <c r="L2070" s="16"/>
    </row>
    <row r="2071" spans="11:12" ht="12.75">
      <c r="K2071" s="273"/>
      <c r="L2071" s="16"/>
    </row>
    <row r="2072" spans="11:12" ht="12.75">
      <c r="K2072" s="273"/>
      <c r="L2072" s="16"/>
    </row>
    <row r="2073" spans="11:12" ht="12.75">
      <c r="K2073" s="273"/>
      <c r="L2073" s="16"/>
    </row>
    <row r="2074" spans="11:12" ht="12.75">
      <c r="K2074" s="273"/>
      <c r="L2074" s="16"/>
    </row>
    <row r="2075" spans="11:12" ht="12.75">
      <c r="K2075" s="273"/>
      <c r="L2075" s="16"/>
    </row>
    <row r="2076" spans="11:12" ht="12.75">
      <c r="K2076" s="273"/>
      <c r="L2076" s="16"/>
    </row>
    <row r="2077" spans="11:12" ht="12.75">
      <c r="K2077" s="273"/>
      <c r="L2077" s="16"/>
    </row>
    <row r="2078" spans="11:12" ht="12.75">
      <c r="K2078" s="273"/>
      <c r="L2078" s="16"/>
    </row>
    <row r="2079" spans="11:12" ht="12.75">
      <c r="K2079" s="273"/>
      <c r="L2079" s="16"/>
    </row>
    <row r="2080" spans="11:12" ht="12.75">
      <c r="K2080" s="273"/>
      <c r="L2080" s="16"/>
    </row>
    <row r="2081" spans="11:12" ht="12.75">
      <c r="K2081" s="273"/>
      <c r="L2081" s="16"/>
    </row>
    <row r="2082" spans="11:12" ht="12.75">
      <c r="K2082" s="273"/>
      <c r="L2082" s="16"/>
    </row>
    <row r="2083" spans="11:12" ht="12.75">
      <c r="K2083" s="273"/>
      <c r="L2083" s="16"/>
    </row>
    <row r="2084" spans="11:12" ht="12.75">
      <c r="K2084" s="273"/>
      <c r="L2084" s="16"/>
    </row>
    <row r="2085" spans="11:12" ht="12.75">
      <c r="K2085" s="273"/>
      <c r="L2085" s="16"/>
    </row>
    <row r="2086" spans="11:12" ht="12.75">
      <c r="K2086" s="273"/>
      <c r="L2086" s="16"/>
    </row>
    <row r="2087" spans="11:12" ht="12.75">
      <c r="K2087" s="273"/>
      <c r="L2087" s="16"/>
    </row>
    <row r="2088" spans="11:12" ht="12.75">
      <c r="K2088" s="273"/>
      <c r="L2088" s="16"/>
    </row>
    <row r="2089" spans="11:12" ht="12.75">
      <c r="K2089" s="273"/>
      <c r="L2089" s="16"/>
    </row>
    <row r="2090" spans="11:12" ht="12.75">
      <c r="K2090" s="273"/>
      <c r="L2090" s="16"/>
    </row>
    <row r="2091" spans="11:12" ht="12.75">
      <c r="K2091" s="273"/>
      <c r="L2091" s="16"/>
    </row>
    <row r="2092" spans="11:12" ht="12.75">
      <c r="K2092" s="273"/>
      <c r="L2092" s="16"/>
    </row>
    <row r="2093" spans="11:12" ht="12.75">
      <c r="K2093" s="273"/>
      <c r="L2093" s="16"/>
    </row>
    <row r="2094" spans="11:12" ht="12.75">
      <c r="K2094" s="273"/>
      <c r="L2094" s="16"/>
    </row>
    <row r="2095" spans="11:12" ht="12.75">
      <c r="K2095" s="273"/>
      <c r="L2095" s="16"/>
    </row>
    <row r="2096" spans="11:12" ht="12.75">
      <c r="K2096" s="273"/>
      <c r="L2096" s="16"/>
    </row>
    <row r="2097" spans="11:12" ht="12.75">
      <c r="K2097" s="273"/>
      <c r="L2097" s="16"/>
    </row>
    <row r="2098" spans="11:12" ht="12.75">
      <c r="K2098" s="273"/>
      <c r="L2098" s="16"/>
    </row>
    <row r="2099" spans="11:12" ht="12.75">
      <c r="K2099" s="273"/>
      <c r="L2099" s="16"/>
    </row>
    <row r="2100" spans="11:12" ht="12.75">
      <c r="K2100" s="273"/>
      <c r="L2100" s="16"/>
    </row>
    <row r="2101" spans="11:12" ht="12.75">
      <c r="K2101" s="273"/>
      <c r="L2101" s="16"/>
    </row>
    <row r="2102" spans="11:12" ht="12.75">
      <c r="K2102" s="273"/>
      <c r="L2102" s="16"/>
    </row>
    <row r="2103" spans="11:12" ht="12.75">
      <c r="K2103" s="273"/>
      <c r="L2103" s="16"/>
    </row>
    <row r="2104" spans="11:12" ht="12.75">
      <c r="K2104" s="273"/>
      <c r="L2104" s="16"/>
    </row>
    <row r="2105" spans="11:12" ht="12.75">
      <c r="K2105" s="273"/>
      <c r="L2105" s="16"/>
    </row>
    <row r="2106" spans="11:12" ht="12.75">
      <c r="K2106" s="273"/>
      <c r="L2106" s="16"/>
    </row>
    <row r="2107" spans="11:12" ht="12.75">
      <c r="K2107" s="273"/>
      <c r="L2107" s="16"/>
    </row>
    <row r="2108" spans="11:12" ht="12.75">
      <c r="K2108" s="273"/>
      <c r="L2108" s="16"/>
    </row>
    <row r="2109" spans="11:12" ht="12.75">
      <c r="K2109" s="273"/>
      <c r="L2109" s="16"/>
    </row>
    <row r="2110" spans="11:12" ht="12.75">
      <c r="K2110" s="273"/>
      <c r="L2110" s="16"/>
    </row>
    <row r="2111" spans="11:12" ht="12.75">
      <c r="K2111" s="273"/>
      <c r="L2111" s="16"/>
    </row>
    <row r="2112" spans="11:12" ht="12.75">
      <c r="K2112" s="273"/>
      <c r="L2112" s="16"/>
    </row>
    <row r="2113" spans="11:12" ht="12.75">
      <c r="K2113" s="273"/>
      <c r="L2113" s="16"/>
    </row>
    <row r="2114" spans="11:12" ht="12.75">
      <c r="K2114" s="273"/>
      <c r="L2114" s="16"/>
    </row>
    <row r="2115" spans="11:12" ht="12.75">
      <c r="K2115" s="273"/>
      <c r="L2115" s="16"/>
    </row>
    <row r="2116" spans="11:12" ht="12.75">
      <c r="K2116" s="273"/>
      <c r="L2116" s="16"/>
    </row>
    <row r="2117" spans="11:12" ht="12.75">
      <c r="K2117" s="273"/>
      <c r="L2117" s="16"/>
    </row>
    <row r="2118" spans="11:12" ht="12.75">
      <c r="K2118" s="273"/>
      <c r="L2118" s="16"/>
    </row>
    <row r="2119" spans="11:12" ht="12.75">
      <c r="K2119" s="273"/>
      <c r="L2119" s="16"/>
    </row>
    <row r="2120" spans="11:12" ht="12.75">
      <c r="K2120" s="273"/>
      <c r="L2120" s="16"/>
    </row>
    <row r="2121" spans="11:12" ht="12.75">
      <c r="K2121" s="273"/>
      <c r="L2121" s="16"/>
    </row>
    <row r="2122" spans="11:12" ht="12.75">
      <c r="K2122" s="273"/>
      <c r="L2122" s="16"/>
    </row>
    <row r="2123" spans="11:12" ht="12.75">
      <c r="K2123" s="273"/>
      <c r="L2123" s="16"/>
    </row>
    <row r="2124" spans="11:12" ht="12.75">
      <c r="K2124" s="273"/>
      <c r="L2124" s="16"/>
    </row>
    <row r="2125" spans="11:12" ht="12.75">
      <c r="K2125" s="273"/>
      <c r="L2125" s="16"/>
    </row>
    <row r="2126" spans="11:12" ht="12.75">
      <c r="K2126" s="273"/>
      <c r="L2126" s="16"/>
    </row>
    <row r="2127" spans="11:12" ht="12.75">
      <c r="K2127" s="273"/>
      <c r="L2127" s="16"/>
    </row>
    <row r="2128" spans="11:12" ht="12.75">
      <c r="K2128" s="273"/>
      <c r="L2128" s="16"/>
    </row>
    <row r="2129" spans="11:12" ht="12.75">
      <c r="K2129" s="273"/>
      <c r="L2129" s="16"/>
    </row>
    <row r="2130" spans="11:12" ht="12.75">
      <c r="K2130" s="273"/>
      <c r="L2130" s="16"/>
    </row>
    <row r="2131" spans="11:12" ht="12.75">
      <c r="K2131" s="273"/>
      <c r="L2131" s="16"/>
    </row>
    <row r="2132" spans="11:12" ht="12.75">
      <c r="K2132" s="273"/>
      <c r="L2132" s="16"/>
    </row>
    <row r="2133" spans="11:12" ht="12.75">
      <c r="K2133" s="273"/>
      <c r="L2133" s="16"/>
    </row>
    <row r="2134" spans="11:12" ht="12.75">
      <c r="K2134" s="273"/>
      <c r="L2134" s="16"/>
    </row>
    <row r="2135" spans="11:12" ht="12.75">
      <c r="K2135" s="273"/>
      <c r="L2135" s="16"/>
    </row>
    <row r="2136" spans="11:12" ht="12.75">
      <c r="K2136" s="273"/>
      <c r="L2136" s="16"/>
    </row>
    <row r="2137" spans="11:12" ht="12.75">
      <c r="K2137" s="273"/>
      <c r="L2137" s="16"/>
    </row>
    <row r="2138" spans="11:12" ht="12.75">
      <c r="K2138" s="273"/>
      <c r="L2138" s="16"/>
    </row>
    <row r="2139" spans="11:12" ht="12.75">
      <c r="K2139" s="273"/>
      <c r="L2139" s="16"/>
    </row>
    <row r="2140" spans="11:12" ht="12.75">
      <c r="K2140" s="273"/>
      <c r="L2140" s="16"/>
    </row>
    <row r="2141" spans="11:12" ht="12.75">
      <c r="K2141" s="273"/>
      <c r="L2141" s="16"/>
    </row>
    <row r="2142" spans="11:12" ht="12.75">
      <c r="K2142" s="273"/>
      <c r="L2142" s="16"/>
    </row>
    <row r="2143" spans="11:12" ht="12.75">
      <c r="K2143" s="273"/>
      <c r="L2143" s="16"/>
    </row>
    <row r="2144" spans="11:12" ht="12.75">
      <c r="K2144" s="273"/>
      <c r="L2144" s="16"/>
    </row>
    <row r="2145" spans="11:12" ht="12.75">
      <c r="K2145" s="273"/>
      <c r="L2145" s="16"/>
    </row>
    <row r="2146" spans="11:12" ht="12.75">
      <c r="K2146" s="273"/>
      <c r="L2146" s="16"/>
    </row>
    <row r="2147" spans="11:12" ht="12.75">
      <c r="K2147" s="273"/>
      <c r="L2147" s="16"/>
    </row>
    <row r="2148" spans="11:12" ht="12.75">
      <c r="K2148" s="273"/>
      <c r="L2148" s="16"/>
    </row>
    <row r="2149" spans="11:12" ht="12.75">
      <c r="K2149" s="273"/>
      <c r="L2149" s="16"/>
    </row>
    <row r="2150" spans="11:12" ht="12.75">
      <c r="K2150" s="273"/>
      <c r="L2150" s="16"/>
    </row>
    <row r="2151" spans="11:12" ht="12.75">
      <c r="K2151" s="273"/>
      <c r="L2151" s="16"/>
    </row>
    <row r="2152" spans="11:12" ht="12.75">
      <c r="K2152" s="273"/>
      <c r="L2152" s="16"/>
    </row>
    <row r="2153" spans="11:12" ht="12.75">
      <c r="K2153" s="273"/>
      <c r="L2153" s="16"/>
    </row>
    <row r="2154" spans="11:12" ht="12.75">
      <c r="K2154" s="273"/>
      <c r="L2154" s="16"/>
    </row>
    <row r="2155" spans="11:12" ht="12.75">
      <c r="K2155" s="273"/>
      <c r="L2155" s="16"/>
    </row>
    <row r="2156" spans="11:12" ht="12.75">
      <c r="K2156" s="273"/>
      <c r="L2156" s="16"/>
    </row>
    <row r="2157" spans="11:12" ht="12.75">
      <c r="K2157" s="273"/>
      <c r="L2157" s="16"/>
    </row>
    <row r="2158" spans="11:12" ht="12.75">
      <c r="K2158" s="273"/>
      <c r="L2158" s="16"/>
    </row>
    <row r="2159" spans="11:12" ht="12.75">
      <c r="K2159" s="273"/>
      <c r="L2159" s="16"/>
    </row>
    <row r="2160" spans="11:12" ht="12.75">
      <c r="K2160" s="273"/>
      <c r="L2160" s="16"/>
    </row>
    <row r="2161" spans="11:12" ht="12.75">
      <c r="K2161" s="273"/>
      <c r="L2161" s="16"/>
    </row>
    <row r="2162" spans="11:12" ht="12.75">
      <c r="K2162" s="273"/>
      <c r="L2162" s="16"/>
    </row>
    <row r="2163" spans="11:12" ht="12.75">
      <c r="K2163" s="273"/>
      <c r="L2163" s="16"/>
    </row>
    <row r="2164" spans="11:12" ht="12.75">
      <c r="K2164" s="273"/>
      <c r="L2164" s="16"/>
    </row>
    <row r="2165" spans="11:12" ht="12.75">
      <c r="K2165" s="273"/>
      <c r="L2165" s="16"/>
    </row>
    <row r="2166" spans="11:12" ht="12.75">
      <c r="K2166" s="273"/>
      <c r="L2166" s="16"/>
    </row>
    <row r="2167" spans="11:12" ht="12.75">
      <c r="K2167" s="273"/>
      <c r="L2167" s="16"/>
    </row>
    <row r="2168" spans="11:12" ht="12.75">
      <c r="K2168" s="273"/>
      <c r="L2168" s="16"/>
    </row>
    <row r="2169" spans="11:12" ht="12.75">
      <c r="K2169" s="273"/>
      <c r="L2169" s="16"/>
    </row>
    <row r="2170" spans="11:12" ht="12.75">
      <c r="K2170" s="273"/>
      <c r="L2170" s="16"/>
    </row>
    <row r="2171" spans="11:12" ht="12.75">
      <c r="K2171" s="273"/>
      <c r="L2171" s="16"/>
    </row>
    <row r="2172" spans="11:12" ht="12.75">
      <c r="K2172" s="273"/>
      <c r="L2172" s="16"/>
    </row>
    <row r="2173" spans="11:12" ht="12.75">
      <c r="K2173" s="273"/>
      <c r="L2173" s="16"/>
    </row>
    <row r="2174" spans="11:12" ht="12.75">
      <c r="K2174" s="273"/>
      <c r="L2174" s="16"/>
    </row>
    <row r="2175" spans="11:12" ht="12.75">
      <c r="K2175" s="273"/>
      <c r="L2175" s="16"/>
    </row>
    <row r="2176" spans="11:12" ht="12.75">
      <c r="K2176" s="273"/>
      <c r="L2176" s="16"/>
    </row>
    <row r="2177" spans="11:12" ht="12.75">
      <c r="K2177" s="273"/>
      <c r="L2177" s="16"/>
    </row>
    <row r="2178" spans="11:12" ht="12.75">
      <c r="K2178" s="273"/>
      <c r="L2178" s="16"/>
    </row>
    <row r="2179" spans="11:12" ht="12.75">
      <c r="K2179" s="273"/>
      <c r="L2179" s="16"/>
    </row>
    <row r="2180" spans="11:12" ht="12.75">
      <c r="K2180" s="273"/>
      <c r="L2180" s="16"/>
    </row>
    <row r="2181" spans="11:12" ht="12.75">
      <c r="K2181" s="273"/>
      <c r="L2181" s="16"/>
    </row>
    <row r="2182" spans="11:12" ht="12.75">
      <c r="K2182" s="273"/>
      <c r="L2182" s="16"/>
    </row>
    <row r="2183" spans="11:12" ht="12.75">
      <c r="K2183" s="273"/>
      <c r="L2183" s="16"/>
    </row>
    <row r="2184" spans="11:12" ht="12.75">
      <c r="K2184" s="273"/>
      <c r="L2184" s="16"/>
    </row>
    <row r="2185" spans="11:12" ht="12.75">
      <c r="K2185" s="273"/>
      <c r="L2185" s="16"/>
    </row>
    <row r="2186" spans="11:12" ht="12.75">
      <c r="K2186" s="273"/>
      <c r="L2186" s="16"/>
    </row>
    <row r="2187" spans="11:12" ht="12.75">
      <c r="K2187" s="273"/>
      <c r="L2187" s="16"/>
    </row>
    <row r="2188" spans="11:12" ht="12.75">
      <c r="K2188" s="273"/>
      <c r="L2188" s="16"/>
    </row>
    <row r="2189" spans="11:12" ht="12.75">
      <c r="K2189" s="273"/>
      <c r="L2189" s="16"/>
    </row>
    <row r="2190" spans="11:12" ht="12.75">
      <c r="K2190" s="273"/>
      <c r="L2190" s="16"/>
    </row>
    <row r="2191" spans="11:12" ht="12.75">
      <c r="K2191" s="273"/>
      <c r="L2191" s="16"/>
    </row>
    <row r="2192" spans="11:12" ht="12.75">
      <c r="K2192" s="273"/>
      <c r="L2192" s="16"/>
    </row>
    <row r="2193" spans="11:12" ht="12.75">
      <c r="K2193" s="273"/>
      <c r="L2193" s="16"/>
    </row>
    <row r="2194" spans="11:12" ht="12.75">
      <c r="K2194" s="273"/>
      <c r="L2194" s="16"/>
    </row>
    <row r="2195" spans="11:12" ht="12.75">
      <c r="K2195" s="273"/>
      <c r="L2195" s="16"/>
    </row>
    <row r="2196" spans="11:12" ht="12.75">
      <c r="K2196" s="273"/>
      <c r="L2196" s="16"/>
    </row>
    <row r="2197" spans="11:12" ht="12.75">
      <c r="K2197" s="273"/>
      <c r="L2197" s="16"/>
    </row>
    <row r="2198" spans="11:12" ht="12.75">
      <c r="K2198" s="273"/>
      <c r="L2198" s="16"/>
    </row>
    <row r="2199" spans="11:12" ht="12.75">
      <c r="K2199" s="273"/>
      <c r="L2199" s="16"/>
    </row>
    <row r="2200" spans="11:12" ht="12.75">
      <c r="K2200" s="273"/>
      <c r="L2200" s="16"/>
    </row>
    <row r="2201" spans="11:12" ht="12.75">
      <c r="K2201" s="273"/>
      <c r="L2201" s="16"/>
    </row>
    <row r="2202" spans="11:12" ht="12.75">
      <c r="K2202" s="273"/>
      <c r="L2202" s="16"/>
    </row>
    <row r="2203" spans="11:12" ht="12.75">
      <c r="K2203" s="273"/>
      <c r="L2203" s="16"/>
    </row>
    <row r="2204" spans="11:12" ht="12.75">
      <c r="K2204" s="273"/>
      <c r="L2204" s="16"/>
    </row>
    <row r="2205" spans="11:12" ht="12.75">
      <c r="K2205" s="273"/>
      <c r="L2205" s="16"/>
    </row>
    <row r="2206" spans="11:12" ht="12.75">
      <c r="K2206" s="273"/>
      <c r="L2206" s="16"/>
    </row>
    <row r="2207" spans="11:12" ht="12.75">
      <c r="K2207" s="273"/>
      <c r="L2207" s="16"/>
    </row>
    <row r="2208" spans="11:12" ht="12.75">
      <c r="K2208" s="273"/>
      <c r="L2208" s="16"/>
    </row>
    <row r="2209" spans="11:12" ht="12.75">
      <c r="K2209" s="273"/>
      <c r="L2209" s="16"/>
    </row>
    <row r="2210" spans="11:12" ht="12.75">
      <c r="K2210" s="273"/>
      <c r="L2210" s="16"/>
    </row>
    <row r="2211" spans="11:12" ht="12.75">
      <c r="K2211" s="273"/>
      <c r="L2211" s="16"/>
    </row>
    <row r="2212" spans="11:12" ht="12.75">
      <c r="K2212" s="273"/>
      <c r="L2212" s="16"/>
    </row>
    <row r="2213" spans="11:12" ht="12.75">
      <c r="K2213" s="273"/>
      <c r="L2213" s="16"/>
    </row>
    <row r="2214" spans="11:12" ht="12.75">
      <c r="K2214" s="273"/>
      <c r="L2214" s="16"/>
    </row>
    <row r="2215" spans="11:12" ht="12.75">
      <c r="K2215" s="273"/>
      <c r="L2215" s="16"/>
    </row>
    <row r="2216" spans="11:12" ht="12.75">
      <c r="K2216" s="273"/>
      <c r="L2216" s="16"/>
    </row>
    <row r="2217" spans="11:12" ht="12.75">
      <c r="K2217" s="273"/>
      <c r="L2217" s="16"/>
    </row>
    <row r="2218" spans="11:12" ht="12.75">
      <c r="K2218" s="273"/>
      <c r="L2218" s="16"/>
    </row>
    <row r="2219" spans="11:12" ht="12.75">
      <c r="K2219" s="273"/>
      <c r="L2219" s="16"/>
    </row>
    <row r="2220" spans="11:12" ht="12.75">
      <c r="K2220" s="273"/>
      <c r="L2220" s="16"/>
    </row>
    <row r="2221" spans="11:12" ht="12.75">
      <c r="K2221" s="273"/>
      <c r="L2221" s="16"/>
    </row>
    <row r="2222" spans="11:12" ht="12.75">
      <c r="K2222" s="273"/>
      <c r="L2222" s="16"/>
    </row>
    <row r="2223" spans="11:12" ht="12.75">
      <c r="K2223" s="273"/>
      <c r="L2223" s="16"/>
    </row>
    <row r="2224" spans="11:12" ht="12.75">
      <c r="K2224" s="273"/>
      <c r="L2224" s="16"/>
    </row>
    <row r="2225" spans="11:12" ht="12.75">
      <c r="K2225" s="273"/>
      <c r="L2225" s="16"/>
    </row>
    <row r="2226" spans="11:12" ht="12.75">
      <c r="K2226" s="273"/>
      <c r="L2226" s="16"/>
    </row>
    <row r="2227" spans="11:12" ht="12.75">
      <c r="K2227" s="273"/>
      <c r="L2227" s="16"/>
    </row>
    <row r="2228" spans="11:12" ht="12.75">
      <c r="K2228" s="273"/>
      <c r="L2228" s="16"/>
    </row>
    <row r="2229" spans="11:12" ht="12.75">
      <c r="K2229" s="273"/>
      <c r="L2229" s="16"/>
    </row>
    <row r="2230" spans="11:12" ht="12.75">
      <c r="K2230" s="273"/>
      <c r="L2230" s="16"/>
    </row>
    <row r="2231" spans="11:12" ht="12.75">
      <c r="K2231" s="273"/>
      <c r="L2231" s="16"/>
    </row>
    <row r="2232" spans="11:12" ht="12.75">
      <c r="K2232" s="273"/>
      <c r="L2232" s="16"/>
    </row>
    <row r="2233" spans="11:12" ht="12.75">
      <c r="K2233" s="273"/>
      <c r="L2233" s="16"/>
    </row>
    <row r="2234" spans="11:12" ht="12.75">
      <c r="K2234" s="273"/>
      <c r="L2234" s="16"/>
    </row>
    <row r="2235" spans="11:12" ht="12.75">
      <c r="K2235" s="273"/>
      <c r="L2235" s="16"/>
    </row>
    <row r="2236" spans="11:12" ht="12.75">
      <c r="K2236" s="273"/>
      <c r="L2236" s="16"/>
    </row>
    <row r="2237" spans="11:12" ht="12.75">
      <c r="K2237" s="273"/>
      <c r="L2237" s="16"/>
    </row>
    <row r="2238" spans="11:12" ht="12.75">
      <c r="K2238" s="273"/>
      <c r="L2238" s="16"/>
    </row>
    <row r="2239" spans="11:12" ht="12.75">
      <c r="K2239" s="273"/>
      <c r="L2239" s="16"/>
    </row>
    <row r="2240" spans="11:12" ht="12.75">
      <c r="K2240" s="273"/>
      <c r="L2240" s="16"/>
    </row>
    <row r="2241" spans="11:12" ht="12.75">
      <c r="K2241" s="273"/>
      <c r="L2241" s="16"/>
    </row>
    <row r="2242" spans="11:12" ht="12.75">
      <c r="K2242" s="273"/>
      <c r="L2242" s="16"/>
    </row>
    <row r="2243" spans="11:12" ht="12.75">
      <c r="K2243" s="273"/>
      <c r="L2243" s="16"/>
    </row>
    <row r="2244" spans="11:12" ht="12.75">
      <c r="K2244" s="273"/>
      <c r="L2244" s="16"/>
    </row>
    <row r="2245" spans="11:12" ht="12.75">
      <c r="K2245" s="273"/>
      <c r="L2245" s="16"/>
    </row>
    <row r="2246" spans="11:12" ht="12.75">
      <c r="K2246" s="273"/>
      <c r="L2246" s="16"/>
    </row>
    <row r="2247" spans="11:12" ht="12.75">
      <c r="K2247" s="273"/>
      <c r="L2247" s="16"/>
    </row>
    <row r="2248" spans="11:12" ht="12.75">
      <c r="K2248" s="273"/>
      <c r="L2248" s="16"/>
    </row>
    <row r="2249" spans="11:12" ht="12.75">
      <c r="K2249" s="273"/>
      <c r="L2249" s="16"/>
    </row>
    <row r="2250" spans="11:12" ht="12.75">
      <c r="K2250" s="273"/>
      <c r="L2250" s="16"/>
    </row>
    <row r="2251" spans="11:12" ht="12.75">
      <c r="K2251" s="273"/>
      <c r="L2251" s="16"/>
    </row>
    <row r="2252" spans="11:12" ht="12.75">
      <c r="K2252" s="273"/>
      <c r="L2252" s="16"/>
    </row>
    <row r="2253" spans="11:12" ht="12.75">
      <c r="K2253" s="273"/>
      <c r="L2253" s="16"/>
    </row>
    <row r="2254" spans="11:12" ht="12.75">
      <c r="K2254" s="273"/>
      <c r="L2254" s="16"/>
    </row>
    <row r="2255" spans="11:12" ht="12.75">
      <c r="K2255" s="273"/>
      <c r="L2255" s="16"/>
    </row>
    <row r="2256" spans="11:12" ht="12.75">
      <c r="K2256" s="273"/>
      <c r="L2256" s="16"/>
    </row>
    <row r="2257" spans="11:12" ht="12.75">
      <c r="K2257" s="273"/>
      <c r="L2257" s="16"/>
    </row>
    <row r="2258" spans="11:12" ht="12.75">
      <c r="K2258" s="273"/>
      <c r="L2258" s="16"/>
    </row>
    <row r="2259" spans="11:12" ht="12.75">
      <c r="K2259" s="273"/>
      <c r="L2259" s="16"/>
    </row>
    <row r="2260" spans="11:12" ht="12.75">
      <c r="K2260" s="273"/>
      <c r="L2260" s="16"/>
    </row>
    <row r="2261" spans="11:12" ht="12.75">
      <c r="K2261" s="273"/>
      <c r="L2261" s="16"/>
    </row>
    <row r="2262" spans="11:12" ht="12.75">
      <c r="K2262" s="273"/>
      <c r="L2262" s="16"/>
    </row>
    <row r="2263" spans="11:12" ht="12.75">
      <c r="K2263" s="273"/>
      <c r="L2263" s="16"/>
    </row>
    <row r="2264" spans="11:12" ht="12.75">
      <c r="K2264" s="273"/>
      <c r="L2264" s="16"/>
    </row>
    <row r="2265" spans="11:12" ht="12.75">
      <c r="K2265" s="273"/>
      <c r="L2265" s="16"/>
    </row>
    <row r="2266" spans="11:12" ht="12.75">
      <c r="K2266" s="273"/>
      <c r="L2266" s="16"/>
    </row>
    <row r="2267" spans="11:12" ht="12.75">
      <c r="K2267" s="273"/>
      <c r="L2267" s="16"/>
    </row>
    <row r="2268" spans="11:12" ht="12.75">
      <c r="K2268" s="273"/>
      <c r="L2268" s="16"/>
    </row>
    <row r="2269" spans="11:12" ht="12.75">
      <c r="K2269" s="273"/>
      <c r="L2269" s="16"/>
    </row>
    <row r="2270" spans="11:12" ht="12.75">
      <c r="K2270" s="273"/>
      <c r="L2270" s="16"/>
    </row>
    <row r="2271" spans="11:12" ht="12.75">
      <c r="K2271" s="273"/>
      <c r="L2271" s="16"/>
    </row>
    <row r="2272" spans="11:12" ht="12.75">
      <c r="K2272" s="273"/>
      <c r="L2272" s="16"/>
    </row>
    <row r="2273" spans="11:12" ht="12.75">
      <c r="K2273" s="273"/>
      <c r="L2273" s="16"/>
    </row>
    <row r="2274" spans="11:12" ht="12.75">
      <c r="K2274" s="273"/>
      <c r="L2274" s="16"/>
    </row>
    <row r="2275" spans="11:12" ht="12.75">
      <c r="K2275" s="273"/>
      <c r="L2275" s="16"/>
    </row>
    <row r="2276" spans="11:12" ht="12.75">
      <c r="K2276" s="273"/>
      <c r="L2276" s="16"/>
    </row>
    <row r="2277" spans="11:12" ht="12.75">
      <c r="K2277" s="273"/>
      <c r="L2277" s="16"/>
    </row>
    <row r="2278" spans="11:12" ht="12.75">
      <c r="K2278" s="273"/>
      <c r="L2278" s="16"/>
    </row>
    <row r="2279" spans="11:12" ht="12.75">
      <c r="K2279" s="273"/>
      <c r="L2279" s="16"/>
    </row>
    <row r="2280" spans="11:12" ht="12.75">
      <c r="K2280" s="273"/>
      <c r="L2280" s="16"/>
    </row>
    <row r="2281" spans="11:12" ht="12.75">
      <c r="K2281" s="273"/>
      <c r="L2281" s="16"/>
    </row>
    <row r="2282" spans="11:12" ht="12.75">
      <c r="K2282" s="273"/>
      <c r="L2282" s="16"/>
    </row>
    <row r="2283" spans="11:12" ht="12.75">
      <c r="K2283" s="273"/>
      <c r="L2283" s="16"/>
    </row>
    <row r="2284" spans="11:12" ht="12.75">
      <c r="K2284" s="273"/>
      <c r="L2284" s="16"/>
    </row>
    <row r="2285" spans="11:12" ht="12.75">
      <c r="K2285" s="273"/>
      <c r="L2285" s="16"/>
    </row>
    <row r="2286" spans="11:12" ht="12.75">
      <c r="K2286" s="273"/>
      <c r="L2286" s="16"/>
    </row>
    <row r="2287" spans="11:12" ht="12.75">
      <c r="K2287" s="273"/>
      <c r="L2287" s="16"/>
    </row>
    <row r="2288" spans="11:12" ht="12.75">
      <c r="K2288" s="273"/>
      <c r="L2288" s="16"/>
    </row>
    <row r="2289" spans="11:12" ht="12.75">
      <c r="K2289" s="273"/>
      <c r="L2289" s="16"/>
    </row>
    <row r="2290" spans="11:12" ht="12.75">
      <c r="K2290" s="273"/>
      <c r="L2290" s="16"/>
    </row>
    <row r="2291" spans="11:12" ht="12.75">
      <c r="K2291" s="273"/>
      <c r="L2291" s="16"/>
    </row>
    <row r="2292" spans="11:12" ht="12.75">
      <c r="K2292" s="273"/>
      <c r="L2292" s="16"/>
    </row>
    <row r="2293" spans="11:12" ht="12.75">
      <c r="K2293" s="273"/>
      <c r="L2293" s="16"/>
    </row>
    <row r="2294" spans="11:12" ht="12.75">
      <c r="K2294" s="273"/>
      <c r="L2294" s="16"/>
    </row>
    <row r="2295" spans="11:12" ht="12.75">
      <c r="K2295" s="273"/>
      <c r="L2295" s="16"/>
    </row>
    <row r="2296" spans="11:12" ht="12.75">
      <c r="K2296" s="273"/>
      <c r="L2296" s="16"/>
    </row>
    <row r="2297" spans="11:12" ht="12.75">
      <c r="K2297" s="273"/>
      <c r="L2297" s="16"/>
    </row>
    <row r="2298" spans="11:12" ht="12.75">
      <c r="K2298" s="273"/>
      <c r="L2298" s="16"/>
    </row>
    <row r="2299" spans="11:12" ht="12.75">
      <c r="K2299" s="273"/>
      <c r="L2299" s="16"/>
    </row>
    <row r="2300" spans="11:12" ht="12.75">
      <c r="K2300" s="273"/>
      <c r="L2300" s="16"/>
    </row>
    <row r="2301" spans="11:12" ht="12.75">
      <c r="K2301" s="273"/>
      <c r="L2301" s="16"/>
    </row>
    <row r="2302" spans="11:12" ht="12.75">
      <c r="K2302" s="273"/>
      <c r="L2302" s="16"/>
    </row>
    <row r="2303" spans="11:12" ht="12.75">
      <c r="K2303" s="273"/>
      <c r="L2303" s="16"/>
    </row>
    <row r="2304" spans="11:12" ht="12.75">
      <c r="K2304" s="273"/>
      <c r="L2304" s="16"/>
    </row>
    <row r="2305" spans="11:12" ht="12.75">
      <c r="K2305" s="273"/>
      <c r="L2305" s="16"/>
    </row>
    <row r="2306" spans="11:12" ht="12.75">
      <c r="K2306" s="273"/>
      <c r="L2306" s="16"/>
    </row>
    <row r="2307" spans="11:12" ht="12.75">
      <c r="K2307" s="273"/>
      <c r="L2307" s="16"/>
    </row>
    <row r="2308" spans="11:12" ht="12.75">
      <c r="K2308" s="273"/>
      <c r="L2308" s="16"/>
    </row>
    <row r="2309" spans="11:12" ht="12.75">
      <c r="K2309" s="273"/>
      <c r="L2309" s="16"/>
    </row>
    <row r="2310" spans="11:12" ht="12.75">
      <c r="K2310" s="273"/>
      <c r="L2310" s="16"/>
    </row>
    <row r="2311" spans="11:12" ht="12.75">
      <c r="K2311" s="273"/>
      <c r="L2311" s="16"/>
    </row>
    <row r="2312" spans="11:12" ht="12.75">
      <c r="K2312" s="273"/>
      <c r="L2312" s="16"/>
    </row>
    <row r="2313" spans="11:12" ht="12.75">
      <c r="K2313" s="273"/>
      <c r="L2313" s="16"/>
    </row>
    <row r="2314" spans="11:12" ht="12.75">
      <c r="K2314" s="273"/>
      <c r="L2314" s="16"/>
    </row>
    <row r="2315" spans="11:12" ht="12.75">
      <c r="K2315" s="273"/>
      <c r="L2315" s="16"/>
    </row>
    <row r="2316" spans="11:12" ht="12.75">
      <c r="K2316" s="273"/>
      <c r="L2316" s="16"/>
    </row>
    <row r="2317" spans="11:12" ht="12.75">
      <c r="K2317" s="273"/>
      <c r="L2317" s="16"/>
    </row>
    <row r="2318" spans="11:12" ht="12.75">
      <c r="K2318" s="273"/>
      <c r="L2318" s="16"/>
    </row>
    <row r="2319" spans="11:12" ht="12.75">
      <c r="K2319" s="273"/>
      <c r="L2319" s="16"/>
    </row>
    <row r="2320" spans="11:12" ht="12.75">
      <c r="K2320" s="273"/>
      <c r="L2320" s="16"/>
    </row>
    <row r="2321" spans="11:12" ht="12.75">
      <c r="K2321" s="273"/>
      <c r="L2321" s="16"/>
    </row>
    <row r="2322" spans="11:12" ht="12.75">
      <c r="K2322" s="273"/>
      <c r="L2322" s="16"/>
    </row>
    <row r="2323" spans="11:12" ht="12.75">
      <c r="K2323" s="273"/>
      <c r="L2323" s="16"/>
    </row>
    <row r="2324" spans="11:12" ht="12.75">
      <c r="K2324" s="273"/>
      <c r="L2324" s="16"/>
    </row>
    <row r="2325" spans="11:12" ht="12.75">
      <c r="K2325" s="273"/>
      <c r="L2325" s="16"/>
    </row>
    <row r="2326" spans="11:12" ht="12.75">
      <c r="K2326" s="273"/>
      <c r="L2326" s="16"/>
    </row>
    <row r="2327" spans="11:12" ht="12.75">
      <c r="K2327" s="273"/>
      <c r="L2327" s="16"/>
    </row>
    <row r="2328" spans="11:12" ht="12.75">
      <c r="K2328" s="273"/>
      <c r="L2328" s="16"/>
    </row>
    <row r="2329" spans="11:12" ht="12.75">
      <c r="K2329" s="273"/>
      <c r="L2329" s="16"/>
    </row>
    <row r="2330" spans="11:12" ht="12.75">
      <c r="K2330" s="273"/>
      <c r="L2330" s="16"/>
    </row>
    <row r="2331" spans="11:12" ht="12.75">
      <c r="K2331" s="273"/>
      <c r="L2331" s="16"/>
    </row>
    <row r="2332" spans="11:12" ht="12.75">
      <c r="K2332" s="273"/>
      <c r="L2332" s="16"/>
    </row>
    <row r="2333" spans="11:12" ht="12.75">
      <c r="K2333" s="273"/>
      <c r="L2333" s="16"/>
    </row>
    <row r="2334" spans="11:12" ht="12.75">
      <c r="K2334" s="273"/>
      <c r="L2334" s="16"/>
    </row>
    <row r="2335" spans="11:12" ht="12.75">
      <c r="K2335" s="273"/>
      <c r="L2335" s="16"/>
    </row>
    <row r="2336" spans="11:12" ht="12.75">
      <c r="K2336" s="273"/>
      <c r="L2336" s="16"/>
    </row>
    <row r="2337" spans="11:12" ht="12.75">
      <c r="K2337" s="273"/>
      <c r="L2337" s="16"/>
    </row>
    <row r="2338" spans="11:12" ht="12.75">
      <c r="K2338" s="273"/>
      <c r="L2338" s="16"/>
    </row>
    <row r="2339" spans="11:12" ht="12.75">
      <c r="K2339" s="273"/>
      <c r="L2339" s="16"/>
    </row>
    <row r="2340" spans="11:12" ht="12.75">
      <c r="K2340" s="273"/>
      <c r="L2340" s="16"/>
    </row>
    <row r="2341" spans="11:12" ht="12.75">
      <c r="K2341" s="273"/>
      <c r="L2341" s="16"/>
    </row>
    <row r="2342" spans="11:12" ht="12.75">
      <c r="K2342" s="273"/>
      <c r="L2342" s="16"/>
    </row>
    <row r="2343" spans="11:12" ht="12.75">
      <c r="K2343" s="273"/>
      <c r="L2343" s="16"/>
    </row>
    <row r="2344" spans="11:12" ht="12.75">
      <c r="K2344" s="273"/>
      <c r="L2344" s="16"/>
    </row>
    <row r="2345" spans="11:12" ht="12.75">
      <c r="K2345" s="273"/>
      <c r="L2345" s="16"/>
    </row>
    <row r="2346" spans="11:12" ht="12.75">
      <c r="K2346" s="273"/>
      <c r="L2346" s="16"/>
    </row>
    <row r="2347" spans="11:12" ht="12.75">
      <c r="K2347" s="273"/>
      <c r="L2347" s="16"/>
    </row>
    <row r="2348" spans="11:12" ht="12.75">
      <c r="K2348" s="273"/>
      <c r="L2348" s="16"/>
    </row>
    <row r="2349" spans="11:12" ht="12.75">
      <c r="K2349" s="273"/>
      <c r="L2349" s="16"/>
    </row>
    <row r="2350" spans="11:12" ht="12.75">
      <c r="K2350" s="273"/>
      <c r="L2350" s="16"/>
    </row>
    <row r="2351" spans="11:12" ht="12.75">
      <c r="K2351" s="273"/>
      <c r="L2351" s="16"/>
    </row>
    <row r="2352" spans="11:12" ht="12.75">
      <c r="K2352" s="273"/>
      <c r="L2352" s="16"/>
    </row>
    <row r="2353" spans="11:12" ht="12.75">
      <c r="K2353" s="273"/>
      <c r="L2353" s="16"/>
    </row>
    <row r="2354" spans="11:12" ht="12.75">
      <c r="K2354" s="273"/>
      <c r="L2354" s="16"/>
    </row>
    <row r="2355" spans="11:12" ht="12.75">
      <c r="K2355" s="273"/>
      <c r="L2355" s="16"/>
    </row>
    <row r="2356" spans="11:12" ht="12.75">
      <c r="K2356" s="273"/>
      <c r="L2356" s="16"/>
    </row>
    <row r="2357" spans="11:12" ht="12.75">
      <c r="K2357" s="273"/>
      <c r="L2357" s="16"/>
    </row>
    <row r="2358" spans="11:12" ht="12.75">
      <c r="K2358" s="273"/>
      <c r="L2358" s="16"/>
    </row>
    <row r="2359" spans="11:12" ht="12.75">
      <c r="K2359" s="273"/>
      <c r="L2359" s="16"/>
    </row>
    <row r="2360" spans="11:12" ht="12.75">
      <c r="K2360" s="273"/>
      <c r="L2360" s="16"/>
    </row>
    <row r="2361" spans="11:12" ht="12.75">
      <c r="K2361" s="273"/>
      <c r="L2361" s="16"/>
    </row>
    <row r="2362" spans="11:12" ht="12.75">
      <c r="K2362" s="273"/>
      <c r="L2362" s="16"/>
    </row>
    <row r="2363" spans="11:12" ht="12.75">
      <c r="K2363" s="273"/>
      <c r="L2363" s="16"/>
    </row>
    <row r="2364" spans="11:12" ht="12.75">
      <c r="K2364" s="273"/>
      <c r="L2364" s="16"/>
    </row>
    <row r="2365" spans="11:12" ht="12.75">
      <c r="K2365" s="273"/>
      <c r="L2365" s="16"/>
    </row>
    <row r="2366" spans="11:12" ht="12.75">
      <c r="K2366" s="273"/>
      <c r="L2366" s="16"/>
    </row>
    <row r="2367" spans="11:12" ht="12.75">
      <c r="K2367" s="273"/>
      <c r="L2367" s="16"/>
    </row>
    <row r="2368" spans="11:12" ht="12.75">
      <c r="K2368" s="273"/>
      <c r="L2368" s="16"/>
    </row>
    <row r="2369" spans="11:12" ht="12.75">
      <c r="K2369" s="273"/>
      <c r="L2369" s="16"/>
    </row>
    <row r="2370" spans="11:12" ht="12.75">
      <c r="K2370" s="273"/>
      <c r="L2370" s="16"/>
    </row>
    <row r="2371" spans="11:12" ht="12.75">
      <c r="K2371" s="273"/>
      <c r="L2371" s="16"/>
    </row>
    <row r="2372" spans="11:12" ht="12.75">
      <c r="K2372" s="273"/>
      <c r="L2372" s="16"/>
    </row>
    <row r="2373" spans="11:12" ht="12.75">
      <c r="K2373" s="273"/>
      <c r="L2373" s="16"/>
    </row>
    <row r="2374" spans="11:12" ht="12.75">
      <c r="K2374" s="273"/>
      <c r="L2374" s="16"/>
    </row>
    <row r="2375" spans="11:12" ht="12.75">
      <c r="K2375" s="273"/>
      <c r="L2375" s="16"/>
    </row>
    <row r="2376" spans="11:12" ht="12.75">
      <c r="K2376" s="273"/>
      <c r="L2376" s="16"/>
    </row>
    <row r="2377" spans="11:12" ht="12.75">
      <c r="K2377" s="273"/>
      <c r="L2377" s="16"/>
    </row>
    <row r="2378" spans="11:12" ht="12.75">
      <c r="K2378" s="273"/>
      <c r="L2378" s="16"/>
    </row>
    <row r="2379" spans="11:12" ht="12.75">
      <c r="K2379" s="273"/>
      <c r="L2379" s="16"/>
    </row>
  </sheetData>
  <sheetProtection/>
  <mergeCells count="35">
    <mergeCell ref="B126:D126"/>
    <mergeCell ref="A108:A110"/>
    <mergeCell ref="K126:L126"/>
    <mergeCell ref="A111:A113"/>
    <mergeCell ref="G124:H124"/>
    <mergeCell ref="A114:A116"/>
    <mergeCell ref="A119:A121"/>
    <mergeCell ref="A117:A118"/>
    <mergeCell ref="B125:C125"/>
    <mergeCell ref="A6:L6"/>
    <mergeCell ref="A8:A11"/>
    <mergeCell ref="B8:B11"/>
    <mergeCell ref="C9:C11"/>
    <mergeCell ref="D9:E9"/>
    <mergeCell ref="C8:E8"/>
    <mergeCell ref="A105:A107"/>
    <mergeCell ref="F1:G1"/>
    <mergeCell ref="F9:F11"/>
    <mergeCell ref="G9:G11"/>
    <mergeCell ref="D10:D11"/>
    <mergeCell ref="E10:E11"/>
    <mergeCell ref="F3:G3"/>
    <mergeCell ref="A5:L5"/>
    <mergeCell ref="K10:K11"/>
    <mergeCell ref="F8:L8"/>
    <mergeCell ref="F2:G2"/>
    <mergeCell ref="M8:M11"/>
    <mergeCell ref="J7:L7"/>
    <mergeCell ref="H9:I9"/>
    <mergeCell ref="J9:J11"/>
    <mergeCell ref="K9:L9"/>
    <mergeCell ref="I10:I11"/>
    <mergeCell ref="I2:K2"/>
    <mergeCell ref="I3:K3"/>
    <mergeCell ref="H10:H11"/>
  </mergeCells>
  <printOptions/>
  <pageMargins left="0.35" right="0.2" top="0.4" bottom="0.16" header="0.39" footer="0.15748031496062992"/>
  <pageSetup horizontalDpi="600" verticalDpi="600" orientation="landscape" paperSize="9" scale="66" r:id="rId1"/>
  <rowBreaks count="4" manualBreakCount="4">
    <brk id="35" max="12" man="1"/>
    <brk id="63" max="12" man="1"/>
    <brk id="97" max="12" man="1"/>
    <brk id="126" max="12" man="1"/>
  </rowBreaks>
</worksheet>
</file>

<file path=xl/worksheets/sheet2.xml><?xml version="1.0" encoding="utf-8"?>
<worksheet xmlns="http://schemas.openxmlformats.org/spreadsheetml/2006/main" xmlns:r="http://schemas.openxmlformats.org/officeDocument/2006/relationships">
  <dimension ref="A1:Y267"/>
  <sheetViews>
    <sheetView showZeros="0" tabSelected="1" view="pageBreakPreview" zoomScale="75" zoomScaleSheetLayoutView="75" zoomScalePageLayoutView="0" workbookViewId="0" topLeftCell="A1">
      <pane xSplit="2" ySplit="13" topLeftCell="H46" activePane="bottomRight" state="frozen"/>
      <selection pane="topLeft" activeCell="A1" sqref="A1"/>
      <selection pane="topRight" activeCell="C1" sqref="C1"/>
      <selection pane="bottomLeft" activeCell="A14" sqref="A14"/>
      <selection pane="bottomRight" activeCell="M52" sqref="M52"/>
    </sheetView>
  </sheetViews>
  <sheetFormatPr defaultColWidth="9.125" defaultRowHeight="12.75"/>
  <cols>
    <col min="1" max="1" width="9.125" style="152" customWidth="1"/>
    <col min="2" max="2" width="42.00390625" style="137" customWidth="1"/>
    <col min="3" max="3" width="16.125" style="152" customWidth="1"/>
    <col min="4" max="4" width="16.00390625" style="152" customWidth="1"/>
    <col min="5" max="5" width="15.75390625" style="152" customWidth="1"/>
    <col min="6" max="6" width="16.375" style="152" customWidth="1"/>
    <col min="7" max="7" width="15.75390625" style="152" customWidth="1"/>
    <col min="8" max="8" width="12.875" style="152" customWidth="1"/>
    <col min="9" max="9" width="12.625" style="152" customWidth="1"/>
    <col min="10" max="11" width="14.875" style="152" customWidth="1"/>
    <col min="12" max="12" width="13.75390625" style="152" customWidth="1"/>
    <col min="13" max="13" width="16.25390625" style="153" customWidth="1"/>
    <col min="14" max="20" width="9.125" style="154" customWidth="1"/>
    <col min="21" max="16384" width="9.125" style="152" customWidth="1"/>
  </cols>
  <sheetData>
    <row r="1" spans="6:12" ht="15.75" customHeight="1">
      <c r="F1" s="350"/>
      <c r="G1" s="350"/>
      <c r="I1" s="336" t="s">
        <v>281</v>
      </c>
      <c r="J1" s="336"/>
      <c r="K1" s="336"/>
      <c r="L1" s="295"/>
    </row>
    <row r="2" spans="6:11" ht="15.75" customHeight="1">
      <c r="F2" s="351"/>
      <c r="G2" s="351"/>
      <c r="I2" s="336" t="s">
        <v>120</v>
      </c>
      <c r="J2" s="336"/>
      <c r="K2" s="336"/>
    </row>
    <row r="3" spans="6:11" ht="16.5" customHeight="1">
      <c r="F3" s="351"/>
      <c r="G3" s="351"/>
      <c r="I3" s="337" t="s">
        <v>283</v>
      </c>
      <c r="J3" s="337"/>
      <c r="K3" s="337"/>
    </row>
    <row r="4" spans="6:12" ht="10.5" customHeight="1">
      <c r="F4" s="155"/>
      <c r="G4" s="155"/>
      <c r="H4" s="156"/>
      <c r="I4" s="156"/>
      <c r="J4" s="156"/>
      <c r="K4" s="156"/>
      <c r="L4" s="156"/>
    </row>
    <row r="5" spans="1:12" ht="14.25" customHeight="1">
      <c r="A5" s="357" t="s">
        <v>257</v>
      </c>
      <c r="B5" s="357"/>
      <c r="C5" s="357"/>
      <c r="D5" s="357"/>
      <c r="E5" s="357"/>
      <c r="F5" s="357"/>
      <c r="G5" s="357"/>
      <c r="H5" s="357"/>
      <c r="I5" s="357"/>
      <c r="J5" s="357"/>
      <c r="K5" s="357"/>
      <c r="L5" s="357"/>
    </row>
    <row r="6" spans="1:12" ht="13.5" customHeight="1">
      <c r="A6" s="357" t="s">
        <v>27</v>
      </c>
      <c r="B6" s="357"/>
      <c r="C6" s="357"/>
      <c r="D6" s="357"/>
      <c r="E6" s="357"/>
      <c r="F6" s="357"/>
      <c r="G6" s="357"/>
      <c r="H6" s="357"/>
      <c r="I6" s="357"/>
      <c r="J6" s="357"/>
      <c r="K6" s="357"/>
      <c r="L6" s="357"/>
    </row>
    <row r="7" spans="1:12" ht="13.5" customHeight="1">
      <c r="A7" s="138"/>
      <c r="B7" s="138"/>
      <c r="C7" s="138"/>
      <c r="D7" s="138"/>
      <c r="E7" s="138"/>
      <c r="F7" s="138"/>
      <c r="G7" s="138"/>
      <c r="H7" s="138"/>
      <c r="I7" s="138"/>
      <c r="J7" s="138"/>
      <c r="K7" s="138"/>
      <c r="L7" s="138"/>
    </row>
    <row r="8" spans="10:11" ht="15.75" customHeight="1" thickBot="1">
      <c r="J8" s="360" t="s">
        <v>194</v>
      </c>
      <c r="K8" s="360"/>
    </row>
    <row r="9" spans="1:18" ht="21" customHeight="1">
      <c r="A9" s="363" t="s">
        <v>188</v>
      </c>
      <c r="B9" s="367" t="s">
        <v>190</v>
      </c>
      <c r="C9" s="369" t="s">
        <v>4</v>
      </c>
      <c r="D9" s="369"/>
      <c r="E9" s="369"/>
      <c r="F9" s="365" t="s">
        <v>5</v>
      </c>
      <c r="G9" s="366"/>
      <c r="H9" s="366"/>
      <c r="I9" s="366"/>
      <c r="J9" s="366"/>
      <c r="K9" s="366"/>
      <c r="L9" s="366"/>
      <c r="M9" s="338" t="s">
        <v>6</v>
      </c>
      <c r="N9" s="157"/>
      <c r="O9" s="157"/>
      <c r="P9" s="157"/>
      <c r="Q9" s="157"/>
      <c r="R9" s="158"/>
    </row>
    <row r="10" spans="1:18" ht="27.75" customHeight="1">
      <c r="A10" s="364"/>
      <c r="B10" s="368"/>
      <c r="C10" s="358" t="s">
        <v>7</v>
      </c>
      <c r="D10" s="341" t="s">
        <v>8</v>
      </c>
      <c r="E10" s="341"/>
      <c r="F10" s="342" t="s">
        <v>7</v>
      </c>
      <c r="G10" s="347" t="s">
        <v>191</v>
      </c>
      <c r="H10" s="347" t="s">
        <v>8</v>
      </c>
      <c r="I10" s="347"/>
      <c r="J10" s="347" t="s">
        <v>184</v>
      </c>
      <c r="K10" s="352" t="s">
        <v>8</v>
      </c>
      <c r="L10" s="353"/>
      <c r="M10" s="339"/>
      <c r="N10" s="157"/>
      <c r="O10" s="157"/>
      <c r="P10" s="157"/>
      <c r="Q10" s="157"/>
      <c r="R10" s="158"/>
    </row>
    <row r="11" spans="1:18" ht="18.75" customHeight="1">
      <c r="A11" s="374" t="s">
        <v>189</v>
      </c>
      <c r="B11" s="372" t="s">
        <v>182</v>
      </c>
      <c r="C11" s="359"/>
      <c r="D11" s="355" t="s">
        <v>124</v>
      </c>
      <c r="E11" s="345" t="s">
        <v>125</v>
      </c>
      <c r="F11" s="343"/>
      <c r="G11" s="348"/>
      <c r="H11" s="355" t="s">
        <v>124</v>
      </c>
      <c r="I11" s="345" t="s">
        <v>125</v>
      </c>
      <c r="J11" s="348"/>
      <c r="K11" s="370" t="s">
        <v>192</v>
      </c>
      <c r="L11" s="159" t="s">
        <v>8</v>
      </c>
      <c r="M11" s="339"/>
      <c r="N11" s="157"/>
      <c r="O11" s="157"/>
      <c r="P11" s="157"/>
      <c r="Q11" s="157"/>
      <c r="R11" s="158"/>
    </row>
    <row r="12" spans="1:18" ht="71.25" customHeight="1" thickBot="1">
      <c r="A12" s="375"/>
      <c r="B12" s="373"/>
      <c r="C12" s="344"/>
      <c r="D12" s="356"/>
      <c r="E12" s="346"/>
      <c r="F12" s="344"/>
      <c r="G12" s="349"/>
      <c r="H12" s="356"/>
      <c r="I12" s="346"/>
      <c r="J12" s="349"/>
      <c r="K12" s="371"/>
      <c r="L12" s="160" t="s">
        <v>193</v>
      </c>
      <c r="M12" s="340"/>
      <c r="N12" s="157"/>
      <c r="O12" s="157"/>
      <c r="P12" s="157"/>
      <c r="Q12" s="157"/>
      <c r="R12" s="158"/>
    </row>
    <row r="13" spans="1:20" s="229" customFormat="1" ht="13.5" customHeight="1" thickBot="1">
      <c r="A13" s="223">
        <v>1</v>
      </c>
      <c r="B13" s="224" t="s">
        <v>154</v>
      </c>
      <c r="C13" s="225">
        <v>3</v>
      </c>
      <c r="D13" s="225">
        <v>4</v>
      </c>
      <c r="E13" s="225">
        <v>5</v>
      </c>
      <c r="F13" s="225">
        <v>6</v>
      </c>
      <c r="G13" s="225">
        <v>7</v>
      </c>
      <c r="H13" s="225">
        <v>8</v>
      </c>
      <c r="I13" s="225">
        <v>9</v>
      </c>
      <c r="J13" s="225">
        <v>10</v>
      </c>
      <c r="K13" s="225">
        <v>11</v>
      </c>
      <c r="L13" s="226">
        <v>12</v>
      </c>
      <c r="M13" s="227" t="s">
        <v>186</v>
      </c>
      <c r="N13" s="228"/>
      <c r="O13" s="228"/>
      <c r="P13" s="228"/>
      <c r="Q13" s="228"/>
      <c r="R13" s="228"/>
      <c r="S13" s="228"/>
      <c r="T13" s="228"/>
    </row>
    <row r="14" spans="1:20" s="70" customFormat="1" ht="15.75" customHeight="1">
      <c r="A14" s="161" t="s">
        <v>214</v>
      </c>
      <c r="B14" s="139" t="s">
        <v>28</v>
      </c>
      <c r="C14" s="162">
        <f>C15+C16+C20+C24</f>
        <v>13577300</v>
      </c>
      <c r="D14" s="162">
        <f>D15+D20+D24+D16</f>
        <v>5636000</v>
      </c>
      <c r="E14" s="162">
        <f aca="true" t="shared" si="0" ref="E14:L14">E15+E20+E24+E16</f>
        <v>616581</v>
      </c>
      <c r="F14" s="162">
        <f t="shared" si="0"/>
        <v>3123250</v>
      </c>
      <c r="G14" s="162">
        <f t="shared" si="0"/>
        <v>27100</v>
      </c>
      <c r="H14" s="162">
        <f t="shared" si="0"/>
        <v>0</v>
      </c>
      <c r="I14" s="162">
        <f t="shared" si="0"/>
        <v>0</v>
      </c>
      <c r="J14" s="162">
        <f t="shared" si="0"/>
        <v>3096150</v>
      </c>
      <c r="K14" s="162">
        <f>K15+K20+K24+K16</f>
        <v>3096150</v>
      </c>
      <c r="L14" s="162">
        <f t="shared" si="0"/>
        <v>2086100</v>
      </c>
      <c r="M14" s="218">
        <f>M15+M20+M24+M16</f>
        <v>16700550</v>
      </c>
      <c r="N14" s="29"/>
      <c r="O14" s="29"/>
      <c r="P14" s="29"/>
      <c r="Q14" s="29"/>
      <c r="R14" s="29"/>
      <c r="S14" s="29"/>
      <c r="T14" s="69"/>
    </row>
    <row r="15" spans="1:13" ht="17.25" customHeight="1">
      <c r="A15" s="101" t="s">
        <v>50</v>
      </c>
      <c r="B15" s="97" t="s">
        <v>29</v>
      </c>
      <c r="C15" s="71">
        <f>10084800+196181-100000</f>
        <v>10180981</v>
      </c>
      <c r="D15" s="71">
        <v>5292700</v>
      </c>
      <c r="E15" s="71">
        <f>520400+196181-100000</f>
        <v>616581</v>
      </c>
      <c r="F15" s="71">
        <f>G15+J15</f>
        <v>27100</v>
      </c>
      <c r="G15" s="71">
        <v>27100</v>
      </c>
      <c r="H15" s="71"/>
      <c r="I15" s="71"/>
      <c r="J15" s="71"/>
      <c r="K15" s="71"/>
      <c r="L15" s="103"/>
      <c r="M15" s="104">
        <f aca="true" t="shared" si="1" ref="M15:M25">C15+F15</f>
        <v>10208081</v>
      </c>
    </row>
    <row r="16" spans="1:13" ht="17.25" customHeight="1">
      <c r="A16" s="168" t="s">
        <v>53</v>
      </c>
      <c r="B16" s="118" t="s">
        <v>13</v>
      </c>
      <c r="C16" s="71">
        <f>C17+C18+C19</f>
        <v>1347700</v>
      </c>
      <c r="D16" s="71">
        <f aca="true" t="shared" si="2" ref="D16:M16">D17+D18+D19</f>
        <v>0</v>
      </c>
      <c r="E16" s="71">
        <f t="shared" si="2"/>
        <v>0</v>
      </c>
      <c r="F16" s="71">
        <f t="shared" si="2"/>
        <v>0</v>
      </c>
      <c r="G16" s="71">
        <f t="shared" si="2"/>
        <v>0</v>
      </c>
      <c r="H16" s="71">
        <f t="shared" si="2"/>
        <v>0</v>
      </c>
      <c r="I16" s="71">
        <f t="shared" si="2"/>
        <v>0</v>
      </c>
      <c r="J16" s="71">
        <f t="shared" si="2"/>
        <v>0</v>
      </c>
      <c r="K16" s="71">
        <f t="shared" si="2"/>
        <v>0</v>
      </c>
      <c r="L16" s="71">
        <f t="shared" si="2"/>
        <v>0</v>
      </c>
      <c r="M16" s="174">
        <f t="shared" si="2"/>
        <v>1347700</v>
      </c>
    </row>
    <row r="17" spans="1:13" ht="18" customHeight="1">
      <c r="A17" s="101" t="s">
        <v>54</v>
      </c>
      <c r="B17" s="93" t="s">
        <v>105</v>
      </c>
      <c r="C17" s="71">
        <v>1038700</v>
      </c>
      <c r="D17" s="71"/>
      <c r="E17" s="71"/>
      <c r="F17" s="71"/>
      <c r="G17" s="71"/>
      <c r="H17" s="71"/>
      <c r="I17" s="71"/>
      <c r="J17" s="71"/>
      <c r="K17" s="71"/>
      <c r="L17" s="103"/>
      <c r="M17" s="104">
        <f t="shared" si="1"/>
        <v>1038700</v>
      </c>
    </row>
    <row r="18" spans="1:13" ht="24.75" customHeight="1">
      <c r="A18" s="101" t="s">
        <v>106</v>
      </c>
      <c r="B18" s="93" t="s">
        <v>107</v>
      </c>
      <c r="C18" s="71">
        <v>110000</v>
      </c>
      <c r="D18" s="71"/>
      <c r="E18" s="71"/>
      <c r="F18" s="71"/>
      <c r="G18" s="71"/>
      <c r="H18" s="71"/>
      <c r="I18" s="71"/>
      <c r="J18" s="71"/>
      <c r="K18" s="71"/>
      <c r="L18" s="103"/>
      <c r="M18" s="104">
        <f t="shared" si="1"/>
        <v>110000</v>
      </c>
    </row>
    <row r="19" spans="1:20" ht="22.5" customHeight="1">
      <c r="A19" s="101" t="s">
        <v>60</v>
      </c>
      <c r="B19" s="93" t="s">
        <v>176</v>
      </c>
      <c r="C19" s="71">
        <v>199000</v>
      </c>
      <c r="D19" s="71"/>
      <c r="E19" s="71"/>
      <c r="F19" s="71"/>
      <c r="G19" s="71"/>
      <c r="H19" s="71"/>
      <c r="I19" s="71"/>
      <c r="J19" s="71"/>
      <c r="K19" s="71"/>
      <c r="L19" s="103"/>
      <c r="M19" s="104">
        <f t="shared" si="1"/>
        <v>199000</v>
      </c>
      <c r="T19" s="69"/>
    </row>
    <row r="20" spans="1:20" ht="14.25" customHeight="1">
      <c r="A20" s="168" t="s">
        <v>65</v>
      </c>
      <c r="B20" s="106" t="s">
        <v>19</v>
      </c>
      <c r="C20" s="102">
        <f>C21+C22+C23</f>
        <v>695000</v>
      </c>
      <c r="D20" s="102">
        <f>D21+D22+D23</f>
        <v>22800</v>
      </c>
      <c r="E20" s="102"/>
      <c r="F20" s="102">
        <f>F21+F22+F23</f>
        <v>0</v>
      </c>
      <c r="G20" s="102">
        <f>G21+G22+G23</f>
        <v>0</v>
      </c>
      <c r="H20" s="102">
        <f>H21+H22+H23</f>
        <v>0</v>
      </c>
      <c r="I20" s="102">
        <f>I21+I22+I23</f>
        <v>0</v>
      </c>
      <c r="J20" s="102"/>
      <c r="K20" s="102"/>
      <c r="L20" s="175"/>
      <c r="M20" s="174">
        <f t="shared" si="1"/>
        <v>695000</v>
      </c>
      <c r="T20" s="69"/>
    </row>
    <row r="21" spans="1:20" ht="17.25" customHeight="1">
      <c r="A21" s="163" t="s">
        <v>169</v>
      </c>
      <c r="B21" s="94" t="s">
        <v>170</v>
      </c>
      <c r="C21" s="72">
        <v>264000</v>
      </c>
      <c r="D21" s="72"/>
      <c r="E21" s="72"/>
      <c r="F21" s="72"/>
      <c r="G21" s="72"/>
      <c r="H21" s="72"/>
      <c r="I21" s="72"/>
      <c r="J21" s="72"/>
      <c r="K21" s="72"/>
      <c r="L21" s="164"/>
      <c r="M21" s="104">
        <f t="shared" si="1"/>
        <v>264000</v>
      </c>
      <c r="T21" s="69"/>
    </row>
    <row r="22" spans="1:20" ht="16.5" customHeight="1">
      <c r="A22" s="163" t="s">
        <v>110</v>
      </c>
      <c r="B22" s="94" t="s">
        <v>111</v>
      </c>
      <c r="C22" s="72">
        <v>395000</v>
      </c>
      <c r="D22" s="72"/>
      <c r="E22" s="72"/>
      <c r="F22" s="71"/>
      <c r="G22" s="71"/>
      <c r="H22" s="71"/>
      <c r="I22" s="71"/>
      <c r="J22" s="71"/>
      <c r="K22" s="71"/>
      <c r="L22" s="164"/>
      <c r="M22" s="104">
        <f t="shared" si="1"/>
        <v>395000</v>
      </c>
      <c r="T22" s="69"/>
    </row>
    <row r="23" spans="1:20" ht="15.75" customHeight="1">
      <c r="A23" s="163" t="s">
        <v>112</v>
      </c>
      <c r="B23" s="94" t="s">
        <v>113</v>
      </c>
      <c r="C23" s="72">
        <v>36000</v>
      </c>
      <c r="D23" s="72">
        <v>22800</v>
      </c>
      <c r="E23" s="72"/>
      <c r="F23" s="72">
        <f>G23+J23</f>
        <v>0</v>
      </c>
      <c r="G23" s="72"/>
      <c r="H23" s="72"/>
      <c r="I23" s="72"/>
      <c r="J23" s="72"/>
      <c r="K23" s="72"/>
      <c r="L23" s="164"/>
      <c r="M23" s="104">
        <f t="shared" si="1"/>
        <v>36000</v>
      </c>
      <c r="T23" s="69"/>
    </row>
    <row r="24" spans="1:20" ht="16.5" customHeight="1">
      <c r="A24" s="101" t="s">
        <v>78</v>
      </c>
      <c r="B24" s="97" t="s">
        <v>250</v>
      </c>
      <c r="C24" s="71">
        <f>1014019+C25</f>
        <v>1353619</v>
      </c>
      <c r="D24" s="71">
        <v>320500</v>
      </c>
      <c r="E24" s="71"/>
      <c r="F24" s="71">
        <f>G24+J24</f>
        <v>3096150</v>
      </c>
      <c r="G24" s="71"/>
      <c r="H24" s="71"/>
      <c r="I24" s="71"/>
      <c r="J24" s="71">
        <f>K24</f>
        <v>3096150</v>
      </c>
      <c r="K24" s="71">
        <f>302650+K25+299000+408400</f>
        <v>3096150</v>
      </c>
      <c r="L24" s="103">
        <f>L25</f>
        <v>2086100</v>
      </c>
      <c r="M24" s="104">
        <f t="shared" si="1"/>
        <v>4449769</v>
      </c>
      <c r="T24" s="69"/>
    </row>
    <row r="25" spans="1:20" ht="35.25" customHeight="1">
      <c r="A25" s="101"/>
      <c r="B25" s="92" t="s">
        <v>261</v>
      </c>
      <c r="C25" s="71">
        <v>339600</v>
      </c>
      <c r="D25" s="71"/>
      <c r="E25" s="71"/>
      <c r="F25" s="72">
        <f>G25+J25</f>
        <v>2086100</v>
      </c>
      <c r="G25" s="71"/>
      <c r="H25" s="71"/>
      <c r="I25" s="71"/>
      <c r="J25" s="165">
        <f>K25</f>
        <v>2086100</v>
      </c>
      <c r="K25" s="165">
        <v>2086100</v>
      </c>
      <c r="L25" s="165">
        <v>2086100</v>
      </c>
      <c r="M25" s="166">
        <f t="shared" si="1"/>
        <v>2425700</v>
      </c>
      <c r="T25" s="69"/>
    </row>
    <row r="26" spans="1:20" ht="16.5" customHeight="1">
      <c r="A26" s="167" t="s">
        <v>215</v>
      </c>
      <c r="B26" s="118" t="s">
        <v>213</v>
      </c>
      <c r="C26" s="102">
        <f>C27+C28+C42+C44</f>
        <v>259540400</v>
      </c>
      <c r="D26" s="102">
        <f>D27+D28+D42+D44</f>
        <v>156996600</v>
      </c>
      <c r="E26" s="102">
        <f>E27+E28+E42+E44</f>
        <v>29056700</v>
      </c>
      <c r="F26" s="102">
        <f>F27+F28+F42+F44</f>
        <v>32720770</v>
      </c>
      <c r="G26" s="102">
        <f aca="true" t="shared" si="3" ref="G26:M26">G27+G28+G42+G44</f>
        <v>30327970</v>
      </c>
      <c r="H26" s="102">
        <f t="shared" si="3"/>
        <v>4041610</v>
      </c>
      <c r="I26" s="102">
        <f t="shared" si="3"/>
        <v>343820</v>
      </c>
      <c r="J26" s="102">
        <f t="shared" si="3"/>
        <v>2392800</v>
      </c>
      <c r="K26" s="102">
        <f t="shared" si="3"/>
        <v>2154000</v>
      </c>
      <c r="L26" s="102">
        <f t="shared" si="3"/>
        <v>0</v>
      </c>
      <c r="M26" s="174">
        <f t="shared" si="3"/>
        <v>292261170</v>
      </c>
      <c r="T26" s="69"/>
    </row>
    <row r="27" spans="1:20" ht="16.5" customHeight="1">
      <c r="A27" s="101" t="s">
        <v>50</v>
      </c>
      <c r="B27" s="97" t="s">
        <v>10</v>
      </c>
      <c r="C27" s="71">
        <v>715800</v>
      </c>
      <c r="D27" s="71">
        <v>433800</v>
      </c>
      <c r="E27" s="71">
        <v>28900</v>
      </c>
      <c r="F27" s="71"/>
      <c r="G27" s="71"/>
      <c r="H27" s="71"/>
      <c r="I27" s="71"/>
      <c r="J27" s="71">
        <f>K27</f>
        <v>0</v>
      </c>
      <c r="K27" s="71"/>
      <c r="L27" s="103"/>
      <c r="M27" s="104">
        <f>C27+F27</f>
        <v>715800</v>
      </c>
      <c r="T27" s="69"/>
    </row>
    <row r="28" spans="1:20" ht="17.25" customHeight="1">
      <c r="A28" s="168" t="s">
        <v>51</v>
      </c>
      <c r="B28" s="118" t="s">
        <v>11</v>
      </c>
      <c r="C28" s="102">
        <f aca="true" t="shared" si="4" ref="C28:L28">C30+C31+C32+C33+C34+C35+C36+C37+C38+C39+C40+C41+C29</f>
        <v>258434600</v>
      </c>
      <c r="D28" s="102">
        <f t="shared" si="4"/>
        <v>156562800</v>
      </c>
      <c r="E28" s="102">
        <f t="shared" si="4"/>
        <v>29027800</v>
      </c>
      <c r="F28" s="102">
        <f t="shared" si="4"/>
        <v>32676770</v>
      </c>
      <c r="G28" s="102">
        <f t="shared" si="4"/>
        <v>30327970</v>
      </c>
      <c r="H28" s="102">
        <f t="shared" si="4"/>
        <v>4041610</v>
      </c>
      <c r="I28" s="102">
        <f t="shared" si="4"/>
        <v>343820</v>
      </c>
      <c r="J28" s="102">
        <f t="shared" si="4"/>
        <v>2348800</v>
      </c>
      <c r="K28" s="102">
        <f t="shared" si="4"/>
        <v>2110000</v>
      </c>
      <c r="L28" s="102">
        <f t="shared" si="4"/>
        <v>0</v>
      </c>
      <c r="M28" s="169">
        <f>M30+M31+M32+M33+M34+M35+M36+M37+M38+M39+M40+M41+M29</f>
        <v>291111370</v>
      </c>
      <c r="T28" s="69"/>
    </row>
    <row r="29" spans="1:20" s="172" customFormat="1" ht="18" customHeight="1">
      <c r="A29" s="170" t="s">
        <v>81</v>
      </c>
      <c r="B29" s="111" t="s">
        <v>30</v>
      </c>
      <c r="C29" s="71">
        <v>78231500</v>
      </c>
      <c r="D29" s="71">
        <v>44273000</v>
      </c>
      <c r="E29" s="71">
        <v>11243600</v>
      </c>
      <c r="F29" s="71">
        <f>J29+G29</f>
        <v>15762690</v>
      </c>
      <c r="G29" s="71">
        <f>14738690</f>
        <v>14738690</v>
      </c>
      <c r="H29" s="71">
        <v>617960</v>
      </c>
      <c r="I29" s="71">
        <v>51460</v>
      </c>
      <c r="J29" s="71">
        <f>K29+159000</f>
        <v>1024000</v>
      </c>
      <c r="K29" s="71">
        <f>725000+140000</f>
        <v>865000</v>
      </c>
      <c r="L29" s="71"/>
      <c r="M29" s="104">
        <f>C29+F29</f>
        <v>93994190</v>
      </c>
      <c r="N29" s="171"/>
      <c r="O29" s="171"/>
      <c r="P29" s="171"/>
      <c r="Q29" s="171"/>
      <c r="R29" s="171"/>
      <c r="S29" s="171"/>
      <c r="T29" s="171"/>
    </row>
    <row r="30" spans="1:20" s="172" customFormat="1" ht="19.5" customHeight="1">
      <c r="A30" s="170" t="s">
        <v>82</v>
      </c>
      <c r="B30" s="111" t="s">
        <v>31</v>
      </c>
      <c r="C30" s="71">
        <v>146225900</v>
      </c>
      <c r="D30" s="71">
        <v>92133700</v>
      </c>
      <c r="E30" s="71">
        <v>14286200</v>
      </c>
      <c r="F30" s="71">
        <f aca="true" t="shared" si="5" ref="F30:F41">J30+G30</f>
        <v>12634120</v>
      </c>
      <c r="G30" s="71">
        <v>11454320</v>
      </c>
      <c r="H30" s="71">
        <v>1178650</v>
      </c>
      <c r="I30" s="71">
        <v>24820</v>
      </c>
      <c r="J30" s="71">
        <f>K30+69800</f>
        <v>1179800</v>
      </c>
      <c r="K30" s="71">
        <v>1110000</v>
      </c>
      <c r="L30" s="103"/>
      <c r="M30" s="104">
        <f aca="true" t="shared" si="6" ref="M30:M47">C30+F30</f>
        <v>158860020</v>
      </c>
      <c r="N30" s="171"/>
      <c r="O30" s="171"/>
      <c r="P30" s="171"/>
      <c r="Q30" s="171"/>
      <c r="R30" s="171"/>
      <c r="S30" s="171"/>
      <c r="T30" s="171"/>
    </row>
    <row r="31" spans="1:20" s="172" customFormat="1" ht="15.75" customHeight="1">
      <c r="A31" s="170" t="s">
        <v>137</v>
      </c>
      <c r="B31" s="111" t="s">
        <v>138</v>
      </c>
      <c r="C31" s="71">
        <v>855500</v>
      </c>
      <c r="D31" s="71">
        <v>627700</v>
      </c>
      <c r="E31" s="71"/>
      <c r="F31" s="71">
        <f t="shared" si="5"/>
        <v>0</v>
      </c>
      <c r="G31" s="71"/>
      <c r="H31" s="71"/>
      <c r="I31" s="71"/>
      <c r="J31" s="71"/>
      <c r="K31" s="71"/>
      <c r="L31" s="103"/>
      <c r="M31" s="104">
        <f t="shared" si="6"/>
        <v>855500</v>
      </c>
      <c r="N31" s="171"/>
      <c r="O31" s="171"/>
      <c r="P31" s="171"/>
      <c r="Q31" s="171"/>
      <c r="R31" s="171"/>
      <c r="S31" s="171"/>
      <c r="T31" s="171"/>
    </row>
    <row r="32" spans="1:20" s="172" customFormat="1" ht="18" customHeight="1">
      <c r="A32" s="170" t="s">
        <v>83</v>
      </c>
      <c r="B32" s="111" t="s">
        <v>32</v>
      </c>
      <c r="C32" s="71">
        <v>7161100</v>
      </c>
      <c r="D32" s="71">
        <v>3724700</v>
      </c>
      <c r="E32" s="71">
        <v>1053600</v>
      </c>
      <c r="F32" s="71">
        <f t="shared" si="5"/>
        <v>570340</v>
      </c>
      <c r="G32" s="71">
        <v>540340</v>
      </c>
      <c r="H32" s="71"/>
      <c r="I32" s="71">
        <v>32000</v>
      </c>
      <c r="J32" s="71">
        <f>K32+10000</f>
        <v>30000</v>
      </c>
      <c r="K32" s="71">
        <v>20000</v>
      </c>
      <c r="L32" s="103"/>
      <c r="M32" s="104">
        <f t="shared" si="6"/>
        <v>7731440</v>
      </c>
      <c r="N32" s="171"/>
      <c r="O32" s="171"/>
      <c r="P32" s="171"/>
      <c r="Q32" s="171"/>
      <c r="R32" s="171"/>
      <c r="S32" s="171"/>
      <c r="T32" s="171"/>
    </row>
    <row r="33" spans="1:20" s="172" customFormat="1" ht="18.75" customHeight="1">
      <c r="A33" s="170" t="s">
        <v>84</v>
      </c>
      <c r="B33" s="111" t="s">
        <v>33</v>
      </c>
      <c r="C33" s="71">
        <v>3383100</v>
      </c>
      <c r="D33" s="71">
        <v>1659500</v>
      </c>
      <c r="E33" s="71">
        <v>321900</v>
      </c>
      <c r="F33" s="71">
        <f t="shared" si="5"/>
        <v>21000</v>
      </c>
      <c r="G33" s="71">
        <v>21000</v>
      </c>
      <c r="H33" s="71"/>
      <c r="I33" s="71"/>
      <c r="J33" s="71"/>
      <c r="K33" s="71"/>
      <c r="L33" s="103"/>
      <c r="M33" s="104">
        <f t="shared" si="6"/>
        <v>3404100</v>
      </c>
      <c r="N33" s="171"/>
      <c r="O33" s="171"/>
      <c r="P33" s="171"/>
      <c r="Q33" s="171"/>
      <c r="R33" s="171"/>
      <c r="S33" s="171"/>
      <c r="T33" s="171"/>
    </row>
    <row r="34" spans="1:20" s="172" customFormat="1" ht="39" customHeight="1">
      <c r="A34" s="170" t="s">
        <v>85</v>
      </c>
      <c r="B34" s="111" t="s">
        <v>255</v>
      </c>
      <c r="C34" s="71">
        <v>9597100</v>
      </c>
      <c r="D34" s="71">
        <v>5803100</v>
      </c>
      <c r="E34" s="71">
        <v>1033900</v>
      </c>
      <c r="F34" s="71">
        <f t="shared" si="5"/>
        <v>124300</v>
      </c>
      <c r="G34" s="71">
        <v>104300</v>
      </c>
      <c r="H34" s="71"/>
      <c r="I34" s="71"/>
      <c r="J34" s="71">
        <f aca="true" t="shared" si="7" ref="J34:J41">K34</f>
        <v>20000</v>
      </c>
      <c r="K34" s="71">
        <v>20000</v>
      </c>
      <c r="L34" s="103"/>
      <c r="M34" s="104">
        <f t="shared" si="6"/>
        <v>9721400</v>
      </c>
      <c r="N34" s="171"/>
      <c r="O34" s="171"/>
      <c r="P34" s="171"/>
      <c r="Q34" s="171"/>
      <c r="R34" s="171"/>
      <c r="S34" s="171"/>
      <c r="T34" s="171"/>
    </row>
    <row r="35" spans="1:20" s="172" customFormat="1" ht="23.25" customHeight="1">
      <c r="A35" s="170" t="s">
        <v>86</v>
      </c>
      <c r="B35" s="111" t="s">
        <v>34</v>
      </c>
      <c r="C35" s="71">
        <v>7383300</v>
      </c>
      <c r="D35" s="71">
        <v>5018700</v>
      </c>
      <c r="E35" s="71">
        <v>534200</v>
      </c>
      <c r="F35" s="71">
        <f t="shared" si="5"/>
        <v>61120</v>
      </c>
      <c r="G35" s="71">
        <v>11120</v>
      </c>
      <c r="H35" s="71"/>
      <c r="I35" s="71"/>
      <c r="J35" s="71">
        <f t="shared" si="7"/>
        <v>50000</v>
      </c>
      <c r="K35" s="71">
        <v>50000</v>
      </c>
      <c r="L35" s="103"/>
      <c r="M35" s="104">
        <f t="shared" si="6"/>
        <v>7444420</v>
      </c>
      <c r="N35" s="171"/>
      <c r="O35" s="171"/>
      <c r="P35" s="171"/>
      <c r="Q35" s="171"/>
      <c r="R35" s="171"/>
      <c r="S35" s="171"/>
      <c r="T35" s="171"/>
    </row>
    <row r="36" spans="1:20" s="172" customFormat="1" ht="18.75" customHeight="1">
      <c r="A36" s="170" t="s">
        <v>236</v>
      </c>
      <c r="B36" s="111" t="s">
        <v>237</v>
      </c>
      <c r="C36" s="71"/>
      <c r="D36" s="71"/>
      <c r="E36" s="71"/>
      <c r="F36" s="71">
        <f t="shared" si="5"/>
        <v>3458200</v>
      </c>
      <c r="G36" s="71">
        <v>3458200</v>
      </c>
      <c r="H36" s="71">
        <v>2245000</v>
      </c>
      <c r="I36" s="71">
        <v>235540</v>
      </c>
      <c r="J36" s="71">
        <f t="shared" si="7"/>
        <v>0</v>
      </c>
      <c r="K36" s="71"/>
      <c r="L36" s="103"/>
      <c r="M36" s="104">
        <f t="shared" si="6"/>
        <v>3458200</v>
      </c>
      <c r="N36" s="171"/>
      <c r="O36" s="171"/>
      <c r="P36" s="171"/>
      <c r="Q36" s="171"/>
      <c r="R36" s="171"/>
      <c r="S36" s="171"/>
      <c r="T36" s="171"/>
    </row>
    <row r="37" spans="1:20" s="172" customFormat="1" ht="15.75" customHeight="1">
      <c r="A37" s="170" t="s">
        <v>101</v>
      </c>
      <c r="B37" s="111" t="s">
        <v>35</v>
      </c>
      <c r="C37" s="71">
        <v>949300</v>
      </c>
      <c r="D37" s="71">
        <v>667400</v>
      </c>
      <c r="E37" s="71">
        <v>9300</v>
      </c>
      <c r="F37" s="71">
        <f t="shared" si="5"/>
        <v>15000</v>
      </c>
      <c r="G37" s="71"/>
      <c r="H37" s="71"/>
      <c r="I37" s="71"/>
      <c r="J37" s="71">
        <f t="shared" si="7"/>
        <v>15000</v>
      </c>
      <c r="K37" s="71">
        <v>15000</v>
      </c>
      <c r="L37" s="103"/>
      <c r="M37" s="104">
        <f t="shared" si="6"/>
        <v>964300</v>
      </c>
      <c r="N37" s="171"/>
      <c r="O37" s="171"/>
      <c r="P37" s="171"/>
      <c r="Q37" s="171"/>
      <c r="R37" s="171"/>
      <c r="S37" s="171"/>
      <c r="T37" s="171"/>
    </row>
    <row r="38" spans="1:20" s="172" customFormat="1" ht="27.75" customHeight="1">
      <c r="A38" s="170" t="s">
        <v>87</v>
      </c>
      <c r="B38" s="111" t="s">
        <v>36</v>
      </c>
      <c r="C38" s="71">
        <v>173900</v>
      </c>
      <c r="D38" s="71">
        <v>127600</v>
      </c>
      <c r="E38" s="71"/>
      <c r="F38" s="71">
        <f t="shared" si="5"/>
        <v>0</v>
      </c>
      <c r="G38" s="71"/>
      <c r="H38" s="71"/>
      <c r="I38" s="71"/>
      <c r="J38" s="71">
        <f t="shared" si="7"/>
        <v>0</v>
      </c>
      <c r="K38" s="71"/>
      <c r="L38" s="103"/>
      <c r="M38" s="104">
        <f t="shared" si="6"/>
        <v>173900</v>
      </c>
      <c r="N38" s="171"/>
      <c r="O38" s="171"/>
      <c r="P38" s="171"/>
      <c r="Q38" s="171"/>
      <c r="R38" s="171"/>
      <c r="S38" s="171"/>
      <c r="T38" s="171"/>
    </row>
    <row r="39" spans="1:20" s="172" customFormat="1" ht="15" customHeight="1">
      <c r="A39" s="170" t="s">
        <v>88</v>
      </c>
      <c r="B39" s="111" t="s">
        <v>37</v>
      </c>
      <c r="C39" s="71">
        <v>2652700</v>
      </c>
      <c r="D39" s="71">
        <v>1843000</v>
      </c>
      <c r="E39" s="71">
        <v>97200</v>
      </c>
      <c r="F39" s="71">
        <f t="shared" si="5"/>
        <v>30000</v>
      </c>
      <c r="G39" s="71"/>
      <c r="H39" s="71"/>
      <c r="I39" s="71"/>
      <c r="J39" s="71">
        <f t="shared" si="7"/>
        <v>30000</v>
      </c>
      <c r="K39" s="71">
        <v>30000</v>
      </c>
      <c r="L39" s="103"/>
      <c r="M39" s="104">
        <f t="shared" si="6"/>
        <v>2682700</v>
      </c>
      <c r="N39" s="171"/>
      <c r="O39" s="171"/>
      <c r="P39" s="171"/>
      <c r="Q39" s="171"/>
      <c r="R39" s="171"/>
      <c r="S39" s="171"/>
      <c r="T39" s="171"/>
    </row>
    <row r="40" spans="1:20" s="220" customFormat="1" ht="16.5" customHeight="1">
      <c r="A40" s="34" t="s">
        <v>167</v>
      </c>
      <c r="B40" s="230" t="s">
        <v>272</v>
      </c>
      <c r="C40" s="231">
        <v>1678200</v>
      </c>
      <c r="D40" s="231">
        <v>684400</v>
      </c>
      <c r="E40" s="231">
        <v>447900</v>
      </c>
      <c r="F40" s="231">
        <f t="shared" si="5"/>
        <v>0</v>
      </c>
      <c r="G40" s="231"/>
      <c r="H40" s="231"/>
      <c r="I40" s="231"/>
      <c r="J40" s="71">
        <f t="shared" si="7"/>
        <v>0</v>
      </c>
      <c r="K40" s="71"/>
      <c r="L40" s="232"/>
      <c r="M40" s="233">
        <f t="shared" si="6"/>
        <v>1678200</v>
      </c>
      <c r="N40" s="219"/>
      <c r="O40" s="219"/>
      <c r="P40" s="219"/>
      <c r="Q40" s="219"/>
      <c r="R40" s="219"/>
      <c r="S40" s="219"/>
      <c r="T40" s="219"/>
    </row>
    <row r="41" spans="1:20" s="220" customFormat="1" ht="39" customHeight="1" thickBot="1">
      <c r="A41" s="240" t="s">
        <v>0</v>
      </c>
      <c r="B41" s="241" t="s">
        <v>1</v>
      </c>
      <c r="C41" s="242">
        <v>143000</v>
      </c>
      <c r="D41" s="242"/>
      <c r="E41" s="242"/>
      <c r="F41" s="242">
        <f t="shared" si="5"/>
        <v>0</v>
      </c>
      <c r="G41" s="242"/>
      <c r="H41" s="242"/>
      <c r="I41" s="242"/>
      <c r="J41" s="243">
        <f t="shared" si="7"/>
        <v>0</v>
      </c>
      <c r="K41" s="243"/>
      <c r="L41" s="244"/>
      <c r="M41" s="245">
        <f t="shared" si="6"/>
        <v>143000</v>
      </c>
      <c r="N41" s="219"/>
      <c r="O41" s="219"/>
      <c r="P41" s="219"/>
      <c r="Q41" s="219"/>
      <c r="R41" s="219"/>
      <c r="S41" s="219"/>
      <c r="T41" s="219"/>
    </row>
    <row r="42" spans="1:20" s="172" customFormat="1" ht="18" customHeight="1">
      <c r="A42" s="246" t="s">
        <v>53</v>
      </c>
      <c r="B42" s="247" t="s">
        <v>13</v>
      </c>
      <c r="C42" s="248">
        <f>C43</f>
        <v>390000</v>
      </c>
      <c r="D42" s="248">
        <f>D43</f>
        <v>0</v>
      </c>
      <c r="E42" s="248">
        <f aca="true" t="shared" si="8" ref="E42:L42">E43</f>
        <v>0</v>
      </c>
      <c r="F42" s="249">
        <f>J42</f>
        <v>0</v>
      </c>
      <c r="G42" s="248">
        <f t="shared" si="8"/>
        <v>0</v>
      </c>
      <c r="H42" s="248">
        <f t="shared" si="8"/>
        <v>0</v>
      </c>
      <c r="I42" s="248">
        <f t="shared" si="8"/>
        <v>0</v>
      </c>
      <c r="J42" s="249">
        <f>K42</f>
        <v>0</v>
      </c>
      <c r="K42" s="248">
        <f t="shared" si="8"/>
        <v>0</v>
      </c>
      <c r="L42" s="248">
        <f t="shared" si="8"/>
        <v>0</v>
      </c>
      <c r="M42" s="250">
        <f t="shared" si="6"/>
        <v>390000</v>
      </c>
      <c r="N42" s="171"/>
      <c r="O42" s="171"/>
      <c r="P42" s="171"/>
      <c r="Q42" s="171"/>
      <c r="R42" s="171"/>
      <c r="S42" s="171"/>
      <c r="T42" s="171"/>
    </row>
    <row r="43" spans="1:20" s="172" customFormat="1" ht="66" customHeight="1">
      <c r="A43" s="101" t="s">
        <v>242</v>
      </c>
      <c r="B43" s="140" t="s">
        <v>243</v>
      </c>
      <c r="C43" s="71">
        <v>390000</v>
      </c>
      <c r="D43" s="71"/>
      <c r="E43" s="71"/>
      <c r="F43" s="71">
        <f>J43</f>
        <v>0</v>
      </c>
      <c r="G43" s="71"/>
      <c r="H43" s="71"/>
      <c r="I43" s="71"/>
      <c r="J43" s="71">
        <f>K43</f>
        <v>0</v>
      </c>
      <c r="K43" s="71"/>
      <c r="L43" s="103"/>
      <c r="M43" s="104">
        <f t="shared" si="6"/>
        <v>390000</v>
      </c>
      <c r="N43" s="171"/>
      <c r="O43" s="171"/>
      <c r="P43" s="171"/>
      <c r="Q43" s="171"/>
      <c r="R43" s="171"/>
      <c r="S43" s="171"/>
      <c r="T43" s="171"/>
    </row>
    <row r="44" spans="1:20" s="172" customFormat="1" ht="15" customHeight="1">
      <c r="A44" s="101" t="s">
        <v>78</v>
      </c>
      <c r="B44" s="97" t="s">
        <v>16</v>
      </c>
      <c r="C44" s="71"/>
      <c r="D44" s="71"/>
      <c r="E44" s="71"/>
      <c r="F44" s="71">
        <f>J44</f>
        <v>44000</v>
      </c>
      <c r="G44" s="71"/>
      <c r="H44" s="71"/>
      <c r="I44" s="71"/>
      <c r="J44" s="71">
        <f>K44</f>
        <v>44000</v>
      </c>
      <c r="K44" s="71">
        <f>14000+30000</f>
        <v>44000</v>
      </c>
      <c r="L44" s="103"/>
      <c r="M44" s="104">
        <f>C44+F44</f>
        <v>44000</v>
      </c>
      <c r="N44" s="171"/>
      <c r="O44" s="171"/>
      <c r="P44" s="171"/>
      <c r="Q44" s="171"/>
      <c r="R44" s="171"/>
      <c r="S44" s="171"/>
      <c r="T44" s="171"/>
    </row>
    <row r="45" spans="1:20" s="172" customFormat="1" ht="14.25" customHeight="1">
      <c r="A45" s="173" t="s">
        <v>216</v>
      </c>
      <c r="B45" s="141" t="s">
        <v>217</v>
      </c>
      <c r="C45" s="102">
        <f aca="true" t="shared" si="9" ref="C45:L45">C46+C47+C49+C60</f>
        <v>8711800</v>
      </c>
      <c r="D45" s="102">
        <f t="shared" si="9"/>
        <v>4399484</v>
      </c>
      <c r="E45" s="102">
        <f t="shared" si="9"/>
        <v>840820</v>
      </c>
      <c r="F45" s="102">
        <f>F46+F47+F49+F60</f>
        <v>377760</v>
      </c>
      <c r="G45" s="102">
        <f t="shared" si="9"/>
        <v>96560</v>
      </c>
      <c r="H45" s="102">
        <f t="shared" si="9"/>
        <v>48280</v>
      </c>
      <c r="I45" s="102">
        <f t="shared" si="9"/>
        <v>0</v>
      </c>
      <c r="J45" s="102">
        <f t="shared" si="9"/>
        <v>281200</v>
      </c>
      <c r="K45" s="102">
        <f t="shared" si="9"/>
        <v>281200</v>
      </c>
      <c r="L45" s="102">
        <f t="shared" si="9"/>
        <v>0</v>
      </c>
      <c r="M45" s="174">
        <f>M46+M47+M49+M60</f>
        <v>9089560</v>
      </c>
      <c r="N45" s="171"/>
      <c r="O45" s="171"/>
      <c r="P45" s="171"/>
      <c r="Q45" s="171"/>
      <c r="R45" s="171"/>
      <c r="S45" s="171"/>
      <c r="T45" s="171"/>
    </row>
    <row r="46" spans="1:20" s="172" customFormat="1" ht="15.75" customHeight="1">
      <c r="A46" s="101" t="s">
        <v>50</v>
      </c>
      <c r="B46" s="97" t="s">
        <v>10</v>
      </c>
      <c r="C46" s="71">
        <v>224900</v>
      </c>
      <c r="D46" s="71">
        <v>128300</v>
      </c>
      <c r="E46" s="71">
        <v>13700</v>
      </c>
      <c r="F46" s="71">
        <f>G46+J46</f>
        <v>0</v>
      </c>
      <c r="G46" s="71"/>
      <c r="H46" s="71"/>
      <c r="I46" s="71"/>
      <c r="J46" s="71"/>
      <c r="K46" s="71"/>
      <c r="L46" s="103"/>
      <c r="M46" s="104">
        <f t="shared" si="6"/>
        <v>224900</v>
      </c>
      <c r="N46" s="171"/>
      <c r="O46" s="171"/>
      <c r="P46" s="171"/>
      <c r="Q46" s="171"/>
      <c r="R46" s="171"/>
      <c r="S46" s="171"/>
      <c r="T46" s="171"/>
    </row>
    <row r="47" spans="1:20" s="172" customFormat="1" ht="17.25" customHeight="1">
      <c r="A47" s="168" t="s">
        <v>51</v>
      </c>
      <c r="B47" s="118" t="s">
        <v>11</v>
      </c>
      <c r="C47" s="71">
        <f>C48</f>
        <v>1842700</v>
      </c>
      <c r="D47" s="71">
        <f>D48</f>
        <v>581700</v>
      </c>
      <c r="E47" s="71">
        <f>E48</f>
        <v>199700</v>
      </c>
      <c r="F47" s="71"/>
      <c r="G47" s="71"/>
      <c r="H47" s="71"/>
      <c r="I47" s="71"/>
      <c r="J47" s="71"/>
      <c r="K47" s="71"/>
      <c r="L47" s="103"/>
      <c r="M47" s="104">
        <f t="shared" si="6"/>
        <v>1842700</v>
      </c>
      <c r="N47" s="171"/>
      <c r="O47" s="171"/>
      <c r="P47" s="171"/>
      <c r="Q47" s="171"/>
      <c r="R47" s="171"/>
      <c r="S47" s="171"/>
      <c r="T47" s="171"/>
    </row>
    <row r="48" spans="1:20" s="172" customFormat="1" ht="13.5" customHeight="1">
      <c r="A48" s="170" t="s">
        <v>84</v>
      </c>
      <c r="B48" s="111" t="s">
        <v>33</v>
      </c>
      <c r="C48" s="71">
        <v>1842700</v>
      </c>
      <c r="D48" s="71">
        <v>581700</v>
      </c>
      <c r="E48" s="71">
        <v>199700</v>
      </c>
      <c r="F48" s="71"/>
      <c r="G48" s="71"/>
      <c r="H48" s="71"/>
      <c r="I48" s="71"/>
      <c r="J48" s="71"/>
      <c r="K48" s="71"/>
      <c r="L48" s="103"/>
      <c r="M48" s="104">
        <f>C48+F48</f>
        <v>1842700</v>
      </c>
      <c r="N48" s="171"/>
      <c r="O48" s="171"/>
      <c r="P48" s="171"/>
      <c r="Q48" s="171"/>
      <c r="R48" s="171"/>
      <c r="S48" s="171"/>
      <c r="T48" s="171"/>
    </row>
    <row r="49" spans="1:20" s="70" customFormat="1" ht="20.25" customHeight="1">
      <c r="A49" s="168" t="s">
        <v>53</v>
      </c>
      <c r="B49" s="118" t="s">
        <v>13</v>
      </c>
      <c r="C49" s="102">
        <f>C51+C53+C54+C55+C56+C57+C58+C50+C59</f>
        <v>6644200</v>
      </c>
      <c r="D49" s="102">
        <f>D51+D53+D54+D55+D56+D57+D58+D50+D59</f>
        <v>3689484</v>
      </c>
      <c r="E49" s="102">
        <f aca="true" t="shared" si="10" ref="E49:L49">E51+E53+E54+E55+E56+E57+E58+E50</f>
        <v>627420</v>
      </c>
      <c r="F49" s="102">
        <f>F51+F53+F54+F55+F56+F57+F58+F50+F59</f>
        <v>366560</v>
      </c>
      <c r="G49" s="102">
        <f t="shared" si="10"/>
        <v>96560</v>
      </c>
      <c r="H49" s="102">
        <f t="shared" si="10"/>
        <v>48280</v>
      </c>
      <c r="I49" s="102">
        <f t="shared" si="10"/>
        <v>0</v>
      </c>
      <c r="J49" s="102">
        <f>J51+J53+J54+J55+J56+J57+J58+J50+J59</f>
        <v>270000</v>
      </c>
      <c r="K49" s="102">
        <f>K51+K53+K54+K55+K56+K57+K58+K50+K59</f>
        <v>270000</v>
      </c>
      <c r="L49" s="102">
        <f t="shared" si="10"/>
        <v>0</v>
      </c>
      <c r="M49" s="174">
        <f>M51+M53+M54+M55+M56+M57+M58+M50+M59</f>
        <v>7010760</v>
      </c>
      <c r="N49" s="69"/>
      <c r="O49" s="69"/>
      <c r="P49" s="69"/>
      <c r="Q49" s="69"/>
      <c r="R49" s="69"/>
      <c r="S49" s="69"/>
      <c r="T49" s="69"/>
    </row>
    <row r="50" spans="1:20" s="70" customFormat="1" ht="51" customHeight="1">
      <c r="A50" s="101" t="s">
        <v>249</v>
      </c>
      <c r="B50" s="93" t="s">
        <v>277</v>
      </c>
      <c r="C50" s="71">
        <v>447300</v>
      </c>
      <c r="D50" s="71">
        <v>275771</v>
      </c>
      <c r="E50" s="71">
        <v>53670</v>
      </c>
      <c r="F50" s="102"/>
      <c r="G50" s="102"/>
      <c r="H50" s="102"/>
      <c r="I50" s="102"/>
      <c r="J50" s="102"/>
      <c r="K50" s="102"/>
      <c r="L50" s="175"/>
      <c r="M50" s="104">
        <f aca="true" t="shared" si="11" ref="M50:M59">C50+F50</f>
        <v>447300</v>
      </c>
      <c r="N50" s="69"/>
      <c r="O50" s="69"/>
      <c r="P50" s="69"/>
      <c r="Q50" s="69"/>
      <c r="R50" s="69"/>
      <c r="S50" s="69"/>
      <c r="T50" s="69"/>
    </row>
    <row r="51" spans="1:13" ht="26.25" customHeight="1">
      <c r="A51" s="176" t="s">
        <v>55</v>
      </c>
      <c r="B51" s="93" t="s">
        <v>135</v>
      </c>
      <c r="C51" s="71">
        <f>1759500+1189800</f>
        <v>2949300</v>
      </c>
      <c r="D51" s="71">
        <v>1858397</v>
      </c>
      <c r="E51" s="71">
        <v>127752</v>
      </c>
      <c r="F51" s="71">
        <v>240000</v>
      </c>
      <c r="G51" s="71"/>
      <c r="H51" s="71"/>
      <c r="I51" s="71"/>
      <c r="J51" s="71">
        <v>240000</v>
      </c>
      <c r="K51" s="71">
        <v>240000</v>
      </c>
      <c r="L51" s="103"/>
      <c r="M51" s="104">
        <f t="shared" si="11"/>
        <v>3189300</v>
      </c>
    </row>
    <row r="52" spans="1:20" s="172" customFormat="1" ht="49.5" customHeight="1">
      <c r="A52" s="163"/>
      <c r="B52" s="94" t="s">
        <v>275</v>
      </c>
      <c r="C52" s="72">
        <v>1759500</v>
      </c>
      <c r="D52" s="72">
        <v>1092397</v>
      </c>
      <c r="E52" s="72">
        <v>51000</v>
      </c>
      <c r="F52" s="72"/>
      <c r="G52" s="72"/>
      <c r="H52" s="72"/>
      <c r="I52" s="72"/>
      <c r="J52" s="72"/>
      <c r="K52" s="72"/>
      <c r="L52" s="164"/>
      <c r="M52" s="166">
        <v>1651800</v>
      </c>
      <c r="N52" s="171"/>
      <c r="O52" s="171"/>
      <c r="P52" s="171"/>
      <c r="Q52" s="171"/>
      <c r="R52" s="171"/>
      <c r="S52" s="171"/>
      <c r="T52" s="171"/>
    </row>
    <row r="53" spans="1:13" ht="25.5">
      <c r="A53" s="176" t="s">
        <v>56</v>
      </c>
      <c r="B53" s="93" t="s">
        <v>136</v>
      </c>
      <c r="C53" s="71">
        <v>180000</v>
      </c>
      <c r="D53" s="71">
        <v>6214</v>
      </c>
      <c r="E53" s="71">
        <v>5198</v>
      </c>
      <c r="F53" s="71"/>
      <c r="G53" s="71"/>
      <c r="H53" s="71"/>
      <c r="I53" s="71"/>
      <c r="J53" s="71"/>
      <c r="K53" s="71"/>
      <c r="L53" s="103"/>
      <c r="M53" s="104">
        <f t="shared" si="11"/>
        <v>180000</v>
      </c>
    </row>
    <row r="54" spans="1:13" ht="24.75" customHeight="1">
      <c r="A54" s="176" t="s">
        <v>57</v>
      </c>
      <c r="B54" s="93" t="s">
        <v>14</v>
      </c>
      <c r="C54" s="71">
        <v>95600</v>
      </c>
      <c r="D54" s="71">
        <v>3900</v>
      </c>
      <c r="E54" s="71"/>
      <c r="F54" s="71"/>
      <c r="G54" s="71"/>
      <c r="H54" s="71"/>
      <c r="I54" s="71"/>
      <c r="J54" s="71"/>
      <c r="K54" s="71"/>
      <c r="L54" s="103"/>
      <c r="M54" s="104">
        <f t="shared" si="11"/>
        <v>95600</v>
      </c>
    </row>
    <row r="55" spans="1:13" ht="16.5" customHeight="1">
      <c r="A55" s="178" t="s">
        <v>58</v>
      </c>
      <c r="B55" s="142" t="s">
        <v>15</v>
      </c>
      <c r="C55" s="71">
        <v>2132000</v>
      </c>
      <c r="D55" s="71">
        <v>1200000</v>
      </c>
      <c r="E55" s="71">
        <v>440800</v>
      </c>
      <c r="F55" s="71">
        <f>G55+J55</f>
        <v>126560</v>
      </c>
      <c r="G55" s="179">
        <v>96560</v>
      </c>
      <c r="H55" s="179">
        <v>48280</v>
      </c>
      <c r="I55" s="71"/>
      <c r="J55" s="71">
        <v>30000</v>
      </c>
      <c r="K55" s="71">
        <v>30000</v>
      </c>
      <c r="L55" s="103"/>
      <c r="M55" s="104">
        <f t="shared" si="11"/>
        <v>2258560</v>
      </c>
    </row>
    <row r="56" spans="1:13" ht="15.75" customHeight="1">
      <c r="A56" s="176" t="s">
        <v>59</v>
      </c>
      <c r="B56" s="93" t="s">
        <v>16</v>
      </c>
      <c r="C56" s="71">
        <v>39000</v>
      </c>
      <c r="D56" s="71"/>
      <c r="E56" s="71"/>
      <c r="F56" s="71"/>
      <c r="G56" s="71"/>
      <c r="H56" s="71"/>
      <c r="I56" s="71"/>
      <c r="J56" s="71"/>
      <c r="K56" s="71"/>
      <c r="L56" s="103"/>
      <c r="M56" s="104">
        <f t="shared" si="11"/>
        <v>39000</v>
      </c>
    </row>
    <row r="57" spans="1:13" ht="24" customHeight="1">
      <c r="A57" s="101" t="s">
        <v>201</v>
      </c>
      <c r="B57" s="97" t="s">
        <v>202</v>
      </c>
      <c r="C57" s="71">
        <v>40000</v>
      </c>
      <c r="D57" s="71">
        <v>1000</v>
      </c>
      <c r="E57" s="71"/>
      <c r="F57" s="71"/>
      <c r="G57" s="71"/>
      <c r="H57" s="71"/>
      <c r="I57" s="71"/>
      <c r="J57" s="71"/>
      <c r="K57" s="71"/>
      <c r="L57" s="103"/>
      <c r="M57" s="104">
        <f t="shared" si="11"/>
        <v>40000</v>
      </c>
    </row>
    <row r="58" spans="1:13" ht="54.75" customHeight="1">
      <c r="A58" s="101" t="s">
        <v>242</v>
      </c>
      <c r="B58" s="140" t="s">
        <v>243</v>
      </c>
      <c r="C58" s="71">
        <f>99900+110000</f>
        <v>209900</v>
      </c>
      <c r="D58" s="71"/>
      <c r="E58" s="71"/>
      <c r="F58" s="71"/>
      <c r="G58" s="71"/>
      <c r="H58" s="71"/>
      <c r="I58" s="71"/>
      <c r="J58" s="71"/>
      <c r="K58" s="71"/>
      <c r="L58" s="103"/>
      <c r="M58" s="104">
        <f t="shared" si="11"/>
        <v>209900</v>
      </c>
    </row>
    <row r="59" spans="1:13" ht="18.75" customHeight="1">
      <c r="A59" s="101" t="s">
        <v>268</v>
      </c>
      <c r="B59" s="140" t="s">
        <v>269</v>
      </c>
      <c r="C59" s="71">
        <v>551100</v>
      </c>
      <c r="D59" s="71">
        <v>344202</v>
      </c>
      <c r="E59" s="71"/>
      <c r="F59" s="71"/>
      <c r="G59" s="71"/>
      <c r="H59" s="71"/>
      <c r="I59" s="71"/>
      <c r="J59" s="71"/>
      <c r="K59" s="71"/>
      <c r="L59" s="103"/>
      <c r="M59" s="104">
        <f t="shared" si="11"/>
        <v>551100</v>
      </c>
    </row>
    <row r="60" spans="1:20" s="172" customFormat="1" ht="15.75" customHeight="1">
      <c r="A60" s="101" t="s">
        <v>78</v>
      </c>
      <c r="B60" s="97" t="s">
        <v>16</v>
      </c>
      <c r="C60" s="71"/>
      <c r="D60" s="71"/>
      <c r="E60" s="71"/>
      <c r="F60" s="71">
        <f>J60</f>
        <v>11200</v>
      </c>
      <c r="G60" s="71"/>
      <c r="H60" s="71"/>
      <c r="I60" s="71"/>
      <c r="J60" s="71">
        <f>K60</f>
        <v>11200</v>
      </c>
      <c r="K60" s="71">
        <v>11200</v>
      </c>
      <c r="L60" s="103"/>
      <c r="M60" s="104">
        <f>C60+F60</f>
        <v>11200</v>
      </c>
      <c r="N60" s="171"/>
      <c r="O60" s="171"/>
      <c r="P60" s="171"/>
      <c r="Q60" s="171"/>
      <c r="R60" s="171"/>
      <c r="S60" s="171"/>
      <c r="T60" s="171"/>
    </row>
    <row r="61" spans="1:20" s="70" customFormat="1" ht="17.25" customHeight="1">
      <c r="A61" s="168" t="s">
        <v>218</v>
      </c>
      <c r="B61" s="118" t="s">
        <v>102</v>
      </c>
      <c r="C61" s="102">
        <f>C62+C63+C66</f>
        <v>6546200</v>
      </c>
      <c r="D61" s="102">
        <f aca="true" t="shared" si="12" ref="D61:M61">D62+D63+D66</f>
        <v>3498600</v>
      </c>
      <c r="E61" s="102">
        <f t="shared" si="12"/>
        <v>491300</v>
      </c>
      <c r="F61" s="102">
        <f t="shared" si="12"/>
        <v>175900</v>
      </c>
      <c r="G61" s="102">
        <f t="shared" si="12"/>
        <v>0</v>
      </c>
      <c r="H61" s="102">
        <f t="shared" si="12"/>
        <v>0</v>
      </c>
      <c r="I61" s="102">
        <f t="shared" si="12"/>
        <v>0</v>
      </c>
      <c r="J61" s="102">
        <f t="shared" si="12"/>
        <v>175900</v>
      </c>
      <c r="K61" s="102">
        <f t="shared" si="12"/>
        <v>175900</v>
      </c>
      <c r="L61" s="102">
        <f t="shared" si="12"/>
        <v>0</v>
      </c>
      <c r="M61" s="174">
        <f t="shared" si="12"/>
        <v>6722100</v>
      </c>
      <c r="N61" s="69"/>
      <c r="O61" s="69"/>
      <c r="P61" s="69"/>
      <c r="Q61" s="69"/>
      <c r="R61" s="69"/>
      <c r="S61" s="69"/>
      <c r="T61" s="69"/>
    </row>
    <row r="62" spans="1:13" ht="16.5" customHeight="1">
      <c r="A62" s="101" t="s">
        <v>50</v>
      </c>
      <c r="B62" s="97" t="s">
        <v>10</v>
      </c>
      <c r="C62" s="71">
        <v>318600</v>
      </c>
      <c r="D62" s="71">
        <v>184200</v>
      </c>
      <c r="E62" s="71">
        <v>19300</v>
      </c>
      <c r="F62" s="71"/>
      <c r="G62" s="71"/>
      <c r="H62" s="71"/>
      <c r="I62" s="71"/>
      <c r="J62" s="71"/>
      <c r="K62" s="71"/>
      <c r="L62" s="103"/>
      <c r="M62" s="104">
        <f aca="true" t="shared" si="13" ref="M62:M68">C62+F62</f>
        <v>318600</v>
      </c>
    </row>
    <row r="63" spans="1:20" s="70" customFormat="1" ht="16.5" customHeight="1">
      <c r="A63" s="168" t="s">
        <v>66</v>
      </c>
      <c r="B63" s="118" t="s">
        <v>102</v>
      </c>
      <c r="C63" s="102">
        <f>C64+C65</f>
        <v>6227600</v>
      </c>
      <c r="D63" s="102">
        <f aca="true" t="shared" si="14" ref="D63:L63">D64+D65</f>
        <v>3314400</v>
      </c>
      <c r="E63" s="102">
        <f t="shared" si="14"/>
        <v>472000</v>
      </c>
      <c r="F63" s="102">
        <f t="shared" si="14"/>
        <v>170000</v>
      </c>
      <c r="G63" s="102">
        <f t="shared" si="14"/>
        <v>0</v>
      </c>
      <c r="H63" s="102">
        <f t="shared" si="14"/>
        <v>0</v>
      </c>
      <c r="I63" s="102">
        <f t="shared" si="14"/>
        <v>0</v>
      </c>
      <c r="J63" s="102">
        <f t="shared" si="14"/>
        <v>170000</v>
      </c>
      <c r="K63" s="102">
        <f t="shared" si="14"/>
        <v>170000</v>
      </c>
      <c r="L63" s="102">
        <f t="shared" si="14"/>
        <v>0</v>
      </c>
      <c r="M63" s="174">
        <f t="shared" si="13"/>
        <v>6397600</v>
      </c>
      <c r="N63" s="69"/>
      <c r="O63" s="69"/>
      <c r="P63" s="69"/>
      <c r="Q63" s="69"/>
      <c r="R63" s="69"/>
      <c r="S63" s="69"/>
      <c r="T63" s="69"/>
    </row>
    <row r="64" spans="1:13" ht="25.5" customHeight="1">
      <c r="A64" s="101" t="s">
        <v>99</v>
      </c>
      <c r="B64" s="97" t="s">
        <v>256</v>
      </c>
      <c r="C64" s="71">
        <v>900000</v>
      </c>
      <c r="D64" s="71"/>
      <c r="E64" s="71"/>
      <c r="F64" s="71">
        <v>70000</v>
      </c>
      <c r="G64" s="71"/>
      <c r="H64" s="71"/>
      <c r="I64" s="71"/>
      <c r="J64" s="71">
        <v>70000</v>
      </c>
      <c r="K64" s="71">
        <v>70000</v>
      </c>
      <c r="L64" s="103"/>
      <c r="M64" s="104">
        <f t="shared" si="13"/>
        <v>970000</v>
      </c>
    </row>
    <row r="65" spans="1:13" ht="26.25" customHeight="1">
      <c r="A65" s="101" t="s">
        <v>80</v>
      </c>
      <c r="B65" s="97" t="s">
        <v>122</v>
      </c>
      <c r="C65" s="71">
        <v>5327600</v>
      </c>
      <c r="D65" s="71">
        <v>3314400</v>
      </c>
      <c r="E65" s="71">
        <v>472000</v>
      </c>
      <c r="F65" s="71">
        <f>G65+J65</f>
        <v>100000</v>
      </c>
      <c r="G65" s="71"/>
      <c r="H65" s="71"/>
      <c r="I65" s="71"/>
      <c r="J65" s="71">
        <f>K65</f>
        <v>100000</v>
      </c>
      <c r="K65" s="71">
        <v>100000</v>
      </c>
      <c r="L65" s="103"/>
      <c r="M65" s="104">
        <f t="shared" si="13"/>
        <v>5427600</v>
      </c>
    </row>
    <row r="66" spans="1:20" s="172" customFormat="1" ht="15" customHeight="1">
      <c r="A66" s="101" t="s">
        <v>78</v>
      </c>
      <c r="B66" s="97" t="s">
        <v>16</v>
      </c>
      <c r="C66" s="71"/>
      <c r="D66" s="71"/>
      <c r="E66" s="71"/>
      <c r="F66" s="71">
        <f>J66</f>
        <v>5900</v>
      </c>
      <c r="G66" s="71"/>
      <c r="H66" s="71"/>
      <c r="I66" s="71"/>
      <c r="J66" s="71">
        <f>K66</f>
        <v>5900</v>
      </c>
      <c r="K66" s="71">
        <v>5900</v>
      </c>
      <c r="L66" s="103"/>
      <c r="M66" s="104">
        <f>C66+F66</f>
        <v>5900</v>
      </c>
      <c r="N66" s="171"/>
      <c r="O66" s="171"/>
      <c r="P66" s="171"/>
      <c r="Q66" s="171"/>
      <c r="R66" s="171"/>
      <c r="S66" s="171"/>
      <c r="T66" s="171"/>
    </row>
    <row r="67" spans="1:20" s="70" customFormat="1" ht="16.5" customHeight="1">
      <c r="A67" s="168" t="s">
        <v>219</v>
      </c>
      <c r="B67" s="118" t="s">
        <v>38</v>
      </c>
      <c r="C67" s="102">
        <f aca="true" t="shared" si="15" ref="C67:M67">C68+C69+C76</f>
        <v>139677400</v>
      </c>
      <c r="D67" s="102">
        <f t="shared" si="15"/>
        <v>85998190</v>
      </c>
      <c r="E67" s="102">
        <f t="shared" si="15"/>
        <v>12941820</v>
      </c>
      <c r="F67" s="102">
        <f>F68+F69+F76</f>
        <v>3137340</v>
      </c>
      <c r="G67" s="102">
        <f t="shared" si="15"/>
        <v>1457430</v>
      </c>
      <c r="H67" s="102">
        <f t="shared" si="15"/>
        <v>300350</v>
      </c>
      <c r="I67" s="102">
        <f t="shared" si="15"/>
        <v>22910</v>
      </c>
      <c r="J67" s="102">
        <f t="shared" si="15"/>
        <v>1679910</v>
      </c>
      <c r="K67" s="102">
        <f t="shared" si="15"/>
        <v>1521700</v>
      </c>
      <c r="L67" s="102">
        <f t="shared" si="15"/>
        <v>0</v>
      </c>
      <c r="M67" s="174">
        <f t="shared" si="15"/>
        <v>142814740</v>
      </c>
      <c r="N67" s="69"/>
      <c r="O67" s="69"/>
      <c r="P67" s="69"/>
      <c r="Q67" s="69"/>
      <c r="R67" s="69"/>
      <c r="S67" s="69"/>
      <c r="T67" s="69"/>
    </row>
    <row r="68" spans="1:20" ht="15">
      <c r="A68" s="101" t="s">
        <v>50</v>
      </c>
      <c r="B68" s="97" t="s">
        <v>10</v>
      </c>
      <c r="C68" s="71">
        <v>512600</v>
      </c>
      <c r="D68" s="71">
        <v>321400</v>
      </c>
      <c r="E68" s="71">
        <v>19600</v>
      </c>
      <c r="F68" s="71">
        <f>G68+J68</f>
        <v>0</v>
      </c>
      <c r="G68" s="71"/>
      <c r="H68" s="71"/>
      <c r="I68" s="71"/>
      <c r="J68" s="71"/>
      <c r="K68" s="71"/>
      <c r="L68" s="103"/>
      <c r="M68" s="104">
        <f t="shared" si="13"/>
        <v>512600</v>
      </c>
      <c r="T68" s="69"/>
    </row>
    <row r="69" spans="1:20" s="70" customFormat="1" ht="18" customHeight="1">
      <c r="A69" s="168" t="s">
        <v>52</v>
      </c>
      <c r="B69" s="118" t="s">
        <v>39</v>
      </c>
      <c r="C69" s="102">
        <f aca="true" t="shared" si="16" ref="C69:M69">C70+C71+C73+C74+C75+C72</f>
        <v>139164800</v>
      </c>
      <c r="D69" s="102">
        <f>D70+D71+D73+D74+D75+D72</f>
        <v>85676790</v>
      </c>
      <c r="E69" s="102">
        <f>E70+E71+E73+E74+E75+E72</f>
        <v>12922220</v>
      </c>
      <c r="F69" s="102">
        <f>F70+F71+F73+F74+F75+F72</f>
        <v>3115640</v>
      </c>
      <c r="G69" s="102">
        <f t="shared" si="16"/>
        <v>1457430</v>
      </c>
      <c r="H69" s="102">
        <f t="shared" si="16"/>
        <v>300350</v>
      </c>
      <c r="I69" s="102">
        <f t="shared" si="16"/>
        <v>22910</v>
      </c>
      <c r="J69" s="102">
        <f t="shared" si="16"/>
        <v>1658210</v>
      </c>
      <c r="K69" s="102">
        <f t="shared" si="16"/>
        <v>1500000</v>
      </c>
      <c r="L69" s="102">
        <f t="shared" si="16"/>
        <v>0</v>
      </c>
      <c r="M69" s="174">
        <f t="shared" si="16"/>
        <v>142280440</v>
      </c>
      <c r="N69" s="69"/>
      <c r="O69" s="69"/>
      <c r="P69" s="69"/>
      <c r="Q69" s="69"/>
      <c r="R69" s="69"/>
      <c r="S69" s="69"/>
      <c r="T69" s="69"/>
    </row>
    <row r="70" spans="1:13" ht="13.5" customHeight="1">
      <c r="A70" s="170" t="s">
        <v>89</v>
      </c>
      <c r="B70" s="111" t="s">
        <v>132</v>
      </c>
      <c r="C70" s="71">
        <v>61653800</v>
      </c>
      <c r="D70" s="71">
        <v>36452500</v>
      </c>
      <c r="E70" s="71">
        <v>6216500</v>
      </c>
      <c r="F70" s="71">
        <f>G70+J70</f>
        <v>1531040</v>
      </c>
      <c r="G70" s="71">
        <v>419880</v>
      </c>
      <c r="H70" s="71"/>
      <c r="I70" s="71">
        <v>10000</v>
      </c>
      <c r="J70" s="71">
        <f>K70+109960</f>
        <v>1111160</v>
      </c>
      <c r="K70" s="71">
        <v>1001200</v>
      </c>
      <c r="L70" s="103"/>
      <c r="M70" s="104">
        <f aca="true" t="shared" si="17" ref="M70:M76">C70+F70</f>
        <v>63184840</v>
      </c>
    </row>
    <row r="71" spans="1:13" ht="17.25" customHeight="1">
      <c r="A71" s="170" t="s">
        <v>90</v>
      </c>
      <c r="B71" s="111" t="s">
        <v>40</v>
      </c>
      <c r="C71" s="71">
        <v>19836600</v>
      </c>
      <c r="D71" s="71">
        <v>11966700</v>
      </c>
      <c r="E71" s="71">
        <v>2792100</v>
      </c>
      <c r="F71" s="71">
        <f>G71+J71</f>
        <v>419070</v>
      </c>
      <c r="G71" s="71">
        <v>71570</v>
      </c>
      <c r="H71" s="71"/>
      <c r="I71" s="71"/>
      <c r="J71" s="71">
        <f>8000+K71</f>
        <v>347500</v>
      </c>
      <c r="K71" s="71">
        <v>339500</v>
      </c>
      <c r="L71" s="103"/>
      <c r="M71" s="104">
        <f t="shared" si="17"/>
        <v>20255670</v>
      </c>
    </row>
    <row r="72" spans="1:13" ht="27.75" customHeight="1">
      <c r="A72" s="33" t="s">
        <v>276</v>
      </c>
      <c r="B72" s="111" t="s">
        <v>279</v>
      </c>
      <c r="C72" s="78">
        <v>4129900</v>
      </c>
      <c r="D72" s="71">
        <v>2831790</v>
      </c>
      <c r="E72" s="71">
        <v>233220</v>
      </c>
      <c r="F72" s="71"/>
      <c r="G72" s="71"/>
      <c r="H72" s="71"/>
      <c r="I72" s="71"/>
      <c r="J72" s="71"/>
      <c r="K72" s="71"/>
      <c r="L72" s="103"/>
      <c r="M72" s="104">
        <f t="shared" si="17"/>
        <v>4129900</v>
      </c>
    </row>
    <row r="73" spans="1:13" ht="37.5" customHeight="1">
      <c r="A73" s="170" t="s">
        <v>91</v>
      </c>
      <c r="B73" s="111" t="s">
        <v>133</v>
      </c>
      <c r="C73" s="71">
        <v>46298600</v>
      </c>
      <c r="D73" s="71">
        <v>29578000</v>
      </c>
      <c r="E73" s="71">
        <v>3223600</v>
      </c>
      <c r="F73" s="71">
        <f>G73+J73</f>
        <v>1115530</v>
      </c>
      <c r="G73" s="71">
        <v>965980</v>
      </c>
      <c r="H73" s="71">
        <v>300350</v>
      </c>
      <c r="I73" s="71">
        <v>12910</v>
      </c>
      <c r="J73" s="71">
        <f>40250+109300</f>
        <v>149550</v>
      </c>
      <c r="K73" s="71">
        <v>109300</v>
      </c>
      <c r="L73" s="103"/>
      <c r="M73" s="104">
        <f t="shared" si="17"/>
        <v>47414130</v>
      </c>
    </row>
    <row r="74" spans="1:13" ht="24" customHeight="1">
      <c r="A74" s="170" t="s">
        <v>92</v>
      </c>
      <c r="B74" s="111" t="s">
        <v>134</v>
      </c>
      <c r="C74" s="71">
        <v>6776400</v>
      </c>
      <c r="D74" s="71">
        <v>4528500</v>
      </c>
      <c r="E74" s="71">
        <v>446700</v>
      </c>
      <c r="F74" s="71">
        <f>G74+J74</f>
        <v>50000</v>
      </c>
      <c r="G74" s="71"/>
      <c r="H74" s="71"/>
      <c r="I74" s="71"/>
      <c r="J74" s="71">
        <v>50000</v>
      </c>
      <c r="K74" s="71">
        <v>50000</v>
      </c>
      <c r="L74" s="103"/>
      <c r="M74" s="104">
        <f t="shared" si="17"/>
        <v>6826400</v>
      </c>
    </row>
    <row r="75" spans="1:20" s="222" customFormat="1" ht="16.5" customHeight="1">
      <c r="A75" s="170" t="s">
        <v>171</v>
      </c>
      <c r="B75" s="111" t="s">
        <v>172</v>
      </c>
      <c r="C75" s="71">
        <v>469500</v>
      </c>
      <c r="D75" s="71">
        <v>319300</v>
      </c>
      <c r="E75" s="71">
        <v>10100</v>
      </c>
      <c r="F75" s="71">
        <f>G75+J75</f>
        <v>0</v>
      </c>
      <c r="G75" s="71"/>
      <c r="H75" s="71"/>
      <c r="I75" s="71"/>
      <c r="J75" s="71"/>
      <c r="K75" s="71"/>
      <c r="L75" s="103"/>
      <c r="M75" s="104">
        <f t="shared" si="17"/>
        <v>469500</v>
      </c>
      <c r="N75" s="221"/>
      <c r="O75" s="221"/>
      <c r="P75" s="221"/>
      <c r="Q75" s="221"/>
      <c r="R75" s="221"/>
      <c r="S75" s="221"/>
      <c r="T75" s="221"/>
    </row>
    <row r="76" spans="1:20" s="172" customFormat="1" ht="15" customHeight="1" thickBot="1">
      <c r="A76" s="251" t="s">
        <v>78</v>
      </c>
      <c r="B76" s="252" t="s">
        <v>16</v>
      </c>
      <c r="C76" s="243"/>
      <c r="D76" s="243"/>
      <c r="E76" s="243"/>
      <c r="F76" s="243">
        <f>J76+G76</f>
        <v>21700</v>
      </c>
      <c r="G76" s="243"/>
      <c r="H76" s="243"/>
      <c r="I76" s="243"/>
      <c r="J76" s="243">
        <f>K76</f>
        <v>21700</v>
      </c>
      <c r="K76" s="243">
        <v>21700</v>
      </c>
      <c r="L76" s="253"/>
      <c r="M76" s="254">
        <f t="shared" si="17"/>
        <v>21700</v>
      </c>
      <c r="N76" s="171"/>
      <c r="O76" s="171"/>
      <c r="P76" s="171"/>
      <c r="Q76" s="171"/>
      <c r="R76" s="171"/>
      <c r="S76" s="171"/>
      <c r="T76" s="171"/>
    </row>
    <row r="77" spans="1:20" s="181" customFormat="1" ht="14.25">
      <c r="A77" s="246" t="s">
        <v>220</v>
      </c>
      <c r="B77" s="247" t="s">
        <v>155</v>
      </c>
      <c r="C77" s="248">
        <f>C78+C79+C80</f>
        <v>942100</v>
      </c>
      <c r="D77" s="248">
        <f aca="true" t="shared" si="18" ref="D77:L77">D78+D79+D80</f>
        <v>524600</v>
      </c>
      <c r="E77" s="248">
        <f t="shared" si="18"/>
        <v>17100</v>
      </c>
      <c r="F77" s="248">
        <f>F78+F79+F80</f>
        <v>7900</v>
      </c>
      <c r="G77" s="248">
        <f t="shared" si="18"/>
        <v>0</v>
      </c>
      <c r="H77" s="248">
        <f t="shared" si="18"/>
        <v>0</v>
      </c>
      <c r="I77" s="248">
        <f t="shared" si="18"/>
        <v>0</v>
      </c>
      <c r="J77" s="248">
        <f t="shared" si="18"/>
        <v>7900</v>
      </c>
      <c r="K77" s="248">
        <f t="shared" si="18"/>
        <v>7900</v>
      </c>
      <c r="L77" s="248">
        <f t="shared" si="18"/>
        <v>0</v>
      </c>
      <c r="M77" s="255">
        <f>M78+M79+M80</f>
        <v>950000</v>
      </c>
      <c r="N77" s="180"/>
      <c r="O77" s="180"/>
      <c r="P77" s="180"/>
      <c r="Q77" s="180"/>
      <c r="R77" s="180"/>
      <c r="S77" s="180"/>
      <c r="T77" s="180"/>
    </row>
    <row r="78" spans="1:20" s="181" customFormat="1" ht="16.5" customHeight="1">
      <c r="A78" s="101" t="s">
        <v>50</v>
      </c>
      <c r="B78" s="97" t="s">
        <v>10</v>
      </c>
      <c r="C78" s="71">
        <v>806600</v>
      </c>
      <c r="D78" s="71">
        <v>524600</v>
      </c>
      <c r="E78" s="71">
        <v>17100</v>
      </c>
      <c r="F78" s="71">
        <f>SUM(G78+J78)</f>
        <v>0</v>
      </c>
      <c r="G78" s="71"/>
      <c r="H78" s="71"/>
      <c r="I78" s="71"/>
      <c r="J78" s="71"/>
      <c r="K78" s="71"/>
      <c r="L78" s="103"/>
      <c r="M78" s="104">
        <f>C78+F78</f>
        <v>806600</v>
      </c>
      <c r="N78" s="180"/>
      <c r="O78" s="180"/>
      <c r="P78" s="180"/>
      <c r="Q78" s="180"/>
      <c r="R78" s="180"/>
      <c r="S78" s="180"/>
      <c r="T78" s="180"/>
    </row>
    <row r="79" spans="1:20" s="181" customFormat="1" ht="15">
      <c r="A79" s="101" t="s">
        <v>141</v>
      </c>
      <c r="B79" s="93" t="s">
        <v>156</v>
      </c>
      <c r="C79" s="71">
        <v>135500</v>
      </c>
      <c r="D79" s="71"/>
      <c r="E79" s="71"/>
      <c r="F79" s="71"/>
      <c r="G79" s="71"/>
      <c r="H79" s="71"/>
      <c r="I79" s="71"/>
      <c r="J79" s="71"/>
      <c r="K79" s="71"/>
      <c r="L79" s="103"/>
      <c r="M79" s="104">
        <f>C79+F79</f>
        <v>135500</v>
      </c>
      <c r="N79" s="180"/>
      <c r="O79" s="180"/>
      <c r="P79" s="180"/>
      <c r="Q79" s="180"/>
      <c r="R79" s="180"/>
      <c r="S79" s="180"/>
      <c r="T79" s="180"/>
    </row>
    <row r="80" spans="1:20" s="172" customFormat="1" ht="15.75" customHeight="1">
      <c r="A80" s="101" t="s">
        <v>78</v>
      </c>
      <c r="B80" s="97" t="s">
        <v>16</v>
      </c>
      <c r="C80" s="71"/>
      <c r="D80" s="71"/>
      <c r="E80" s="71"/>
      <c r="F80" s="71">
        <f>J80</f>
        <v>7900</v>
      </c>
      <c r="G80" s="71"/>
      <c r="H80" s="71"/>
      <c r="I80" s="71"/>
      <c r="J80" s="71">
        <f>K80</f>
        <v>7900</v>
      </c>
      <c r="K80" s="71">
        <v>7900</v>
      </c>
      <c r="L80" s="103"/>
      <c r="M80" s="104">
        <f>C80+F80</f>
        <v>7900</v>
      </c>
      <c r="N80" s="171"/>
      <c r="O80" s="171"/>
      <c r="P80" s="171"/>
      <c r="Q80" s="171"/>
      <c r="R80" s="171"/>
      <c r="S80" s="171"/>
      <c r="T80" s="171"/>
    </row>
    <row r="81" spans="1:20" s="181" customFormat="1" ht="15.75" customHeight="1">
      <c r="A81" s="168" t="s">
        <v>221</v>
      </c>
      <c r="B81" s="106" t="s">
        <v>140</v>
      </c>
      <c r="C81" s="102">
        <f>C82+C83</f>
        <v>25699400</v>
      </c>
      <c r="D81" s="102">
        <f aca="true" t="shared" si="19" ref="D81:L81">D82+D83</f>
        <v>17422800</v>
      </c>
      <c r="E81" s="102">
        <f t="shared" si="19"/>
        <v>1306900</v>
      </c>
      <c r="F81" s="102">
        <f t="shared" si="19"/>
        <v>1077600</v>
      </c>
      <c r="G81" s="102">
        <f t="shared" si="19"/>
        <v>774400</v>
      </c>
      <c r="H81" s="102">
        <f t="shared" si="19"/>
        <v>500000</v>
      </c>
      <c r="I81" s="102">
        <f t="shared" si="19"/>
        <v>0</v>
      </c>
      <c r="J81" s="102">
        <f t="shared" si="19"/>
        <v>303200</v>
      </c>
      <c r="K81" s="102">
        <f t="shared" si="19"/>
        <v>200000</v>
      </c>
      <c r="L81" s="102">
        <f t="shared" si="19"/>
        <v>0</v>
      </c>
      <c r="M81" s="174">
        <f>C81+F81</f>
        <v>26777000</v>
      </c>
      <c r="N81" s="180"/>
      <c r="O81" s="180"/>
      <c r="P81" s="180"/>
      <c r="Q81" s="180"/>
      <c r="R81" s="180"/>
      <c r="S81" s="180"/>
      <c r="T81" s="180"/>
    </row>
    <row r="82" spans="1:20" s="181" customFormat="1" ht="16.5" customHeight="1">
      <c r="A82" s="101" t="s">
        <v>50</v>
      </c>
      <c r="B82" s="97" t="s">
        <v>10</v>
      </c>
      <c r="C82" s="71">
        <v>236100</v>
      </c>
      <c r="D82" s="71">
        <v>142300</v>
      </c>
      <c r="E82" s="71">
        <v>13500</v>
      </c>
      <c r="F82" s="102"/>
      <c r="G82" s="102"/>
      <c r="H82" s="102"/>
      <c r="I82" s="102"/>
      <c r="J82" s="102"/>
      <c r="K82" s="102"/>
      <c r="L82" s="175"/>
      <c r="M82" s="104">
        <f>C82+F82</f>
        <v>236100</v>
      </c>
      <c r="N82" s="180"/>
      <c r="O82" s="180"/>
      <c r="P82" s="180"/>
      <c r="Q82" s="180"/>
      <c r="R82" s="180"/>
      <c r="S82" s="180"/>
      <c r="T82" s="180"/>
    </row>
    <row r="83" spans="1:20" s="70" customFormat="1" ht="18" customHeight="1">
      <c r="A83" s="168" t="s">
        <v>64</v>
      </c>
      <c r="B83" s="112" t="s">
        <v>18</v>
      </c>
      <c r="C83" s="102">
        <f>C84+C85+C86+C87+C88+C89</f>
        <v>25463300</v>
      </c>
      <c r="D83" s="102">
        <f>D84+D85+D86+D87+D88+D89</f>
        <v>17280500</v>
      </c>
      <c r="E83" s="102">
        <f>E84+E85+E86+E87+E88+E89</f>
        <v>1293400</v>
      </c>
      <c r="F83" s="102">
        <f aca="true" t="shared" si="20" ref="F83:F89">G83+J83</f>
        <v>1077600</v>
      </c>
      <c r="G83" s="102">
        <f>G84+G85+G86+G87+G88+G89</f>
        <v>774400</v>
      </c>
      <c r="H83" s="102">
        <f>H84+H85+H86+H87+H88+H89</f>
        <v>500000</v>
      </c>
      <c r="I83" s="102">
        <f>I84+I85+I86+I87+I88+I89</f>
        <v>0</v>
      </c>
      <c r="J83" s="102">
        <f>J84+J85+J86+J87+J88+J89</f>
        <v>303200</v>
      </c>
      <c r="K83" s="102">
        <f>K84+K85+K86+K87+K88+K89</f>
        <v>200000</v>
      </c>
      <c r="L83" s="175"/>
      <c r="M83" s="174">
        <f aca="true" t="shared" si="21" ref="M83:M89">C83+F83</f>
        <v>26540900</v>
      </c>
      <c r="N83" s="69"/>
      <c r="O83" s="69"/>
      <c r="P83" s="69"/>
      <c r="Q83" s="69"/>
      <c r="R83" s="69"/>
      <c r="S83" s="69"/>
      <c r="T83" s="69"/>
    </row>
    <row r="84" spans="1:13" ht="27" customHeight="1">
      <c r="A84" s="170" t="s">
        <v>93</v>
      </c>
      <c r="B84" s="115" t="s">
        <v>259</v>
      </c>
      <c r="C84" s="71">
        <v>3625400</v>
      </c>
      <c r="D84" s="71">
        <v>2372400</v>
      </c>
      <c r="E84" s="71">
        <v>6100</v>
      </c>
      <c r="F84" s="71">
        <f t="shared" si="20"/>
        <v>44000</v>
      </c>
      <c r="G84" s="71">
        <v>4000</v>
      </c>
      <c r="H84" s="71"/>
      <c r="I84" s="71"/>
      <c r="J84" s="71">
        <f>K84</f>
        <v>40000</v>
      </c>
      <c r="K84" s="71">
        <v>40000</v>
      </c>
      <c r="L84" s="164"/>
      <c r="M84" s="104">
        <f t="shared" si="21"/>
        <v>3669400</v>
      </c>
    </row>
    <row r="85" spans="1:13" ht="17.25" customHeight="1">
      <c r="A85" s="170" t="s">
        <v>94</v>
      </c>
      <c r="B85" s="111" t="s">
        <v>41</v>
      </c>
      <c r="C85" s="71">
        <v>4917100</v>
      </c>
      <c r="D85" s="71">
        <v>3172100</v>
      </c>
      <c r="E85" s="71">
        <v>573300</v>
      </c>
      <c r="F85" s="71">
        <f t="shared" si="20"/>
        <v>141100</v>
      </c>
      <c r="G85" s="71">
        <v>21100</v>
      </c>
      <c r="H85" s="71"/>
      <c r="I85" s="71"/>
      <c r="J85" s="71">
        <v>120000</v>
      </c>
      <c r="K85" s="71">
        <v>70000</v>
      </c>
      <c r="L85" s="164"/>
      <c r="M85" s="104">
        <f t="shared" si="21"/>
        <v>5058200</v>
      </c>
    </row>
    <row r="86" spans="1:13" ht="17.25" customHeight="1">
      <c r="A86" s="170" t="s">
        <v>95</v>
      </c>
      <c r="B86" s="111" t="s">
        <v>139</v>
      </c>
      <c r="C86" s="71">
        <v>1186200</v>
      </c>
      <c r="D86" s="71">
        <v>798200</v>
      </c>
      <c r="E86" s="71">
        <v>69400</v>
      </c>
      <c r="F86" s="71">
        <f t="shared" si="20"/>
        <v>34000</v>
      </c>
      <c r="G86" s="71">
        <v>8800</v>
      </c>
      <c r="H86" s="71"/>
      <c r="I86" s="71"/>
      <c r="J86" s="71">
        <v>25200</v>
      </c>
      <c r="K86" s="71">
        <v>22000</v>
      </c>
      <c r="L86" s="164"/>
      <c r="M86" s="104">
        <f t="shared" si="21"/>
        <v>1220200</v>
      </c>
    </row>
    <row r="87" spans="1:13" ht="24" customHeight="1">
      <c r="A87" s="170" t="s">
        <v>96</v>
      </c>
      <c r="B87" s="111" t="s">
        <v>42</v>
      </c>
      <c r="C87" s="71">
        <v>133200</v>
      </c>
      <c r="D87" s="71">
        <v>84800</v>
      </c>
      <c r="E87" s="71">
        <v>17500</v>
      </c>
      <c r="F87" s="71">
        <f t="shared" si="20"/>
        <v>6000</v>
      </c>
      <c r="G87" s="71">
        <v>1000</v>
      </c>
      <c r="H87" s="71"/>
      <c r="I87" s="71"/>
      <c r="J87" s="71">
        <f aca="true" t="shared" si="22" ref="J87:J93">K87</f>
        <v>5000</v>
      </c>
      <c r="K87" s="71">
        <v>5000</v>
      </c>
      <c r="L87" s="164"/>
      <c r="M87" s="104">
        <f t="shared" si="21"/>
        <v>139200</v>
      </c>
    </row>
    <row r="88" spans="1:13" ht="16.5" customHeight="1">
      <c r="A88" s="170" t="s">
        <v>98</v>
      </c>
      <c r="B88" s="111" t="s">
        <v>44</v>
      </c>
      <c r="C88" s="71">
        <v>15072500</v>
      </c>
      <c r="D88" s="71">
        <v>10490000</v>
      </c>
      <c r="E88" s="71">
        <v>617300</v>
      </c>
      <c r="F88" s="71">
        <f t="shared" si="20"/>
        <v>844500</v>
      </c>
      <c r="G88" s="71">
        <f>689500+50000</f>
        <v>739500</v>
      </c>
      <c r="H88" s="71">
        <f>450000+50000</f>
        <v>500000</v>
      </c>
      <c r="I88" s="71"/>
      <c r="J88" s="71">
        <f>155000-50000</f>
        <v>105000</v>
      </c>
      <c r="K88" s="71">
        <v>55000</v>
      </c>
      <c r="L88" s="164"/>
      <c r="M88" s="104">
        <f t="shared" si="21"/>
        <v>15917000</v>
      </c>
    </row>
    <row r="89" spans="1:13" ht="16.5" customHeight="1">
      <c r="A89" s="170" t="s">
        <v>97</v>
      </c>
      <c r="B89" s="111" t="s">
        <v>43</v>
      </c>
      <c r="C89" s="71">
        <v>528900</v>
      </c>
      <c r="D89" s="71">
        <v>363000</v>
      </c>
      <c r="E89" s="71">
        <v>9800</v>
      </c>
      <c r="F89" s="71">
        <f t="shared" si="20"/>
        <v>8000</v>
      </c>
      <c r="G89" s="71"/>
      <c r="H89" s="71"/>
      <c r="I89" s="71"/>
      <c r="J89" s="71">
        <f t="shared" si="22"/>
        <v>8000</v>
      </c>
      <c r="K89" s="71">
        <v>8000</v>
      </c>
      <c r="L89" s="164"/>
      <c r="M89" s="104">
        <f t="shared" si="21"/>
        <v>536900</v>
      </c>
    </row>
    <row r="90" spans="1:20" s="70" customFormat="1" ht="30" customHeight="1">
      <c r="A90" s="173" t="s">
        <v>222</v>
      </c>
      <c r="B90" s="141" t="s">
        <v>223</v>
      </c>
      <c r="C90" s="102">
        <f>C91+C92+C93</f>
        <v>970000</v>
      </c>
      <c r="D90" s="102">
        <f aca="true" t="shared" si="23" ref="D90:K90">D91+D92+D93</f>
        <v>384900</v>
      </c>
      <c r="E90" s="102">
        <f t="shared" si="23"/>
        <v>15400</v>
      </c>
      <c r="F90" s="102">
        <f t="shared" si="23"/>
        <v>27600</v>
      </c>
      <c r="G90" s="102">
        <f t="shared" si="23"/>
        <v>0</v>
      </c>
      <c r="H90" s="102">
        <f t="shared" si="23"/>
        <v>0</v>
      </c>
      <c r="I90" s="102">
        <f t="shared" si="23"/>
        <v>0</v>
      </c>
      <c r="J90" s="102">
        <f t="shared" si="22"/>
        <v>27600</v>
      </c>
      <c r="K90" s="102">
        <f t="shared" si="23"/>
        <v>27600</v>
      </c>
      <c r="L90" s="102">
        <f>L91+L92</f>
        <v>0</v>
      </c>
      <c r="M90" s="174">
        <f>C90+F90</f>
        <v>997600</v>
      </c>
      <c r="N90" s="69"/>
      <c r="O90" s="69"/>
      <c r="P90" s="69"/>
      <c r="Q90" s="69"/>
      <c r="R90" s="69"/>
      <c r="S90" s="69"/>
      <c r="T90" s="69"/>
    </row>
    <row r="91" spans="1:13" ht="16.5" customHeight="1">
      <c r="A91" s="101" t="s">
        <v>50</v>
      </c>
      <c r="B91" s="97" t="s">
        <v>10</v>
      </c>
      <c r="C91" s="71">
        <v>690000</v>
      </c>
      <c r="D91" s="71">
        <v>384900</v>
      </c>
      <c r="E91" s="71">
        <v>15400</v>
      </c>
      <c r="F91" s="71"/>
      <c r="G91" s="71"/>
      <c r="H91" s="71"/>
      <c r="I91" s="71"/>
      <c r="J91" s="71">
        <f t="shared" si="22"/>
        <v>0</v>
      </c>
      <c r="K91" s="71"/>
      <c r="L91" s="103"/>
      <c r="M91" s="104">
        <f>C91+F91</f>
        <v>690000</v>
      </c>
    </row>
    <row r="92" spans="1:13" ht="16.5" customHeight="1">
      <c r="A92" s="101" t="s">
        <v>54</v>
      </c>
      <c r="B92" s="93" t="s">
        <v>105</v>
      </c>
      <c r="C92" s="71">
        <v>280000</v>
      </c>
      <c r="D92" s="71"/>
      <c r="E92" s="71"/>
      <c r="F92" s="71"/>
      <c r="G92" s="71"/>
      <c r="H92" s="71"/>
      <c r="I92" s="71"/>
      <c r="J92" s="71">
        <f t="shared" si="22"/>
        <v>0</v>
      </c>
      <c r="K92" s="71"/>
      <c r="L92" s="103"/>
      <c r="M92" s="104">
        <f>C92+F92</f>
        <v>280000</v>
      </c>
    </row>
    <row r="93" spans="1:13" ht="16.5" customHeight="1">
      <c r="A93" s="101" t="s">
        <v>78</v>
      </c>
      <c r="B93" s="97" t="s">
        <v>16</v>
      </c>
      <c r="C93" s="71"/>
      <c r="D93" s="71"/>
      <c r="E93" s="71"/>
      <c r="F93" s="71">
        <f>G93+J93</f>
        <v>27600</v>
      </c>
      <c r="G93" s="71"/>
      <c r="H93" s="71"/>
      <c r="I93" s="71"/>
      <c r="J93" s="71">
        <f t="shared" si="22"/>
        <v>27600</v>
      </c>
      <c r="K93" s="71">
        <v>27600</v>
      </c>
      <c r="L93" s="103"/>
      <c r="M93" s="104">
        <f>C93+F93</f>
        <v>27600</v>
      </c>
    </row>
    <row r="94" spans="1:20" s="70" customFormat="1" ht="26.25" customHeight="1">
      <c r="A94" s="168" t="s">
        <v>224</v>
      </c>
      <c r="B94" s="118" t="s">
        <v>238</v>
      </c>
      <c r="C94" s="102">
        <f aca="true" t="shared" si="24" ref="C94:K94">C95+C96+C97+C98+C102+C104+C105</f>
        <v>27224300</v>
      </c>
      <c r="D94" s="102">
        <f t="shared" si="24"/>
        <v>1012500</v>
      </c>
      <c r="E94" s="102">
        <f t="shared" si="24"/>
        <v>48000</v>
      </c>
      <c r="F94" s="102">
        <f>F95+F96+F97+F98+F102+F104+F105</f>
        <v>27741700</v>
      </c>
      <c r="G94" s="102">
        <f t="shared" si="24"/>
        <v>4932300</v>
      </c>
      <c r="H94" s="102">
        <f t="shared" si="24"/>
        <v>0</v>
      </c>
      <c r="I94" s="102">
        <f t="shared" si="24"/>
        <v>0</v>
      </c>
      <c r="J94" s="102">
        <f t="shared" si="24"/>
        <v>22809400</v>
      </c>
      <c r="K94" s="102">
        <f t="shared" si="24"/>
        <v>16369700</v>
      </c>
      <c r="L94" s="102">
        <f>L95+L96+L97+L98+L102+L104</f>
        <v>303200</v>
      </c>
      <c r="M94" s="174">
        <f>C94+F94</f>
        <v>54966000</v>
      </c>
      <c r="N94" s="69"/>
      <c r="O94" s="69"/>
      <c r="P94" s="69"/>
      <c r="Q94" s="69"/>
      <c r="R94" s="69"/>
      <c r="S94" s="69"/>
      <c r="T94" s="69"/>
    </row>
    <row r="95" spans="1:20" ht="16.5" customHeight="1">
      <c r="A95" s="101" t="s">
        <v>50</v>
      </c>
      <c r="B95" s="97" t="s">
        <v>10</v>
      </c>
      <c r="C95" s="71">
        <v>1571800</v>
      </c>
      <c r="D95" s="71">
        <v>1012500</v>
      </c>
      <c r="E95" s="71">
        <v>48000</v>
      </c>
      <c r="F95" s="71"/>
      <c r="G95" s="71"/>
      <c r="H95" s="71"/>
      <c r="I95" s="71"/>
      <c r="J95" s="71"/>
      <c r="K95" s="71"/>
      <c r="L95" s="103"/>
      <c r="M95" s="104">
        <f aca="true" t="shared" si="25" ref="M95:M105">C95+F95</f>
        <v>1571800</v>
      </c>
      <c r="T95" s="69"/>
    </row>
    <row r="96" spans="1:20" ht="78.75" customHeight="1">
      <c r="A96" s="101" t="s">
        <v>3</v>
      </c>
      <c r="B96" s="113" t="s">
        <v>244</v>
      </c>
      <c r="C96" s="71">
        <v>183000</v>
      </c>
      <c r="D96" s="71"/>
      <c r="E96" s="71"/>
      <c r="F96" s="71"/>
      <c r="G96" s="71"/>
      <c r="H96" s="71"/>
      <c r="I96" s="71"/>
      <c r="J96" s="71"/>
      <c r="K96" s="71"/>
      <c r="L96" s="103"/>
      <c r="M96" s="104">
        <f t="shared" si="25"/>
        <v>183000</v>
      </c>
      <c r="T96" s="69"/>
    </row>
    <row r="97" spans="1:20" ht="158.25" customHeight="1">
      <c r="A97" s="101" t="s">
        <v>151</v>
      </c>
      <c r="B97" s="143" t="s">
        <v>177</v>
      </c>
      <c r="C97" s="102"/>
      <c r="D97" s="71"/>
      <c r="E97" s="71"/>
      <c r="F97" s="71">
        <f>G97+J97</f>
        <v>303200</v>
      </c>
      <c r="G97" s="71"/>
      <c r="H97" s="71"/>
      <c r="I97" s="71"/>
      <c r="J97" s="71">
        <v>303200</v>
      </c>
      <c r="K97" s="71">
        <v>303200</v>
      </c>
      <c r="L97" s="71">
        <v>303200</v>
      </c>
      <c r="M97" s="104">
        <f t="shared" si="25"/>
        <v>303200</v>
      </c>
      <c r="T97" s="69"/>
    </row>
    <row r="98" spans="1:20" ht="15.75" customHeight="1">
      <c r="A98" s="168" t="s">
        <v>61</v>
      </c>
      <c r="B98" s="118" t="s">
        <v>17</v>
      </c>
      <c r="C98" s="102">
        <f>C99+C100+C101</f>
        <v>22177800</v>
      </c>
      <c r="D98" s="102">
        <f>D99+D100+D101</f>
        <v>0</v>
      </c>
      <c r="E98" s="102">
        <f>E99+E100+E101</f>
        <v>0</v>
      </c>
      <c r="F98" s="102">
        <f>F99+F100+F101</f>
        <v>10501000</v>
      </c>
      <c r="G98" s="102">
        <f aca="true" t="shared" si="26" ref="G98:L98">G99+G100+G101</f>
        <v>0</v>
      </c>
      <c r="H98" s="102">
        <f t="shared" si="26"/>
        <v>0</v>
      </c>
      <c r="I98" s="102">
        <f t="shared" si="26"/>
        <v>0</v>
      </c>
      <c r="J98" s="102">
        <f t="shared" si="26"/>
        <v>10501000</v>
      </c>
      <c r="K98" s="102">
        <f t="shared" si="26"/>
        <v>10501000</v>
      </c>
      <c r="L98" s="102">
        <f t="shared" si="26"/>
        <v>0</v>
      </c>
      <c r="M98" s="174">
        <f t="shared" si="25"/>
        <v>32678800</v>
      </c>
      <c r="T98" s="69"/>
    </row>
    <row r="99" spans="1:20" ht="24" customHeight="1">
      <c r="A99" s="101" t="s">
        <v>198</v>
      </c>
      <c r="B99" s="93" t="s">
        <v>282</v>
      </c>
      <c r="C99" s="102"/>
      <c r="D99" s="102"/>
      <c r="E99" s="102"/>
      <c r="F99" s="71">
        <f>G99+J99</f>
        <v>9100000</v>
      </c>
      <c r="G99" s="71"/>
      <c r="H99" s="71"/>
      <c r="I99" s="71"/>
      <c r="J99" s="71">
        <f>K99</f>
        <v>9100000</v>
      </c>
      <c r="K99" s="71">
        <v>9100000</v>
      </c>
      <c r="L99" s="103"/>
      <c r="M99" s="104">
        <f t="shared" si="25"/>
        <v>9100000</v>
      </c>
      <c r="T99" s="69"/>
    </row>
    <row r="100" spans="1:13" ht="18" customHeight="1">
      <c r="A100" s="101" t="s">
        <v>62</v>
      </c>
      <c r="B100" s="93" t="s">
        <v>121</v>
      </c>
      <c r="C100" s="71">
        <v>18820800</v>
      </c>
      <c r="D100" s="71"/>
      <c r="E100" s="71"/>
      <c r="F100" s="71">
        <f>G100+J100</f>
        <v>1401000</v>
      </c>
      <c r="G100" s="71"/>
      <c r="H100" s="71"/>
      <c r="I100" s="71"/>
      <c r="J100" s="71">
        <f>K100</f>
        <v>1401000</v>
      </c>
      <c r="K100" s="71">
        <v>1401000</v>
      </c>
      <c r="L100" s="103"/>
      <c r="M100" s="104">
        <f t="shared" si="25"/>
        <v>20221800</v>
      </c>
    </row>
    <row r="101" spans="1:13" ht="36" customHeight="1">
      <c r="A101" s="101" t="s">
        <v>63</v>
      </c>
      <c r="B101" s="93" t="s">
        <v>158</v>
      </c>
      <c r="C101" s="71">
        <v>3357000</v>
      </c>
      <c r="D101" s="71"/>
      <c r="E101" s="71"/>
      <c r="F101" s="71"/>
      <c r="G101" s="71"/>
      <c r="H101" s="71"/>
      <c r="I101" s="71"/>
      <c r="J101" s="71"/>
      <c r="K101" s="71"/>
      <c r="L101" s="103"/>
      <c r="M101" s="104">
        <f t="shared" si="25"/>
        <v>3357000</v>
      </c>
    </row>
    <row r="102" spans="1:13" ht="39.75" customHeight="1">
      <c r="A102" s="182" t="s">
        <v>71</v>
      </c>
      <c r="B102" s="93" t="s">
        <v>241</v>
      </c>
      <c r="C102" s="71">
        <f>3091700+200000</f>
        <v>3291700</v>
      </c>
      <c r="D102" s="71"/>
      <c r="E102" s="71"/>
      <c r="F102" s="71">
        <f>G102+J102</f>
        <v>15586000</v>
      </c>
      <c r="G102" s="71">
        <f>1901900+G103</f>
        <v>4932300</v>
      </c>
      <c r="H102" s="71"/>
      <c r="I102" s="71"/>
      <c r="J102" s="71">
        <f>J103+K102</f>
        <v>10653700</v>
      </c>
      <c r="K102" s="71">
        <v>4214000</v>
      </c>
      <c r="L102" s="71"/>
      <c r="M102" s="104">
        <f t="shared" si="25"/>
        <v>18877700</v>
      </c>
    </row>
    <row r="103" spans="1:20" s="172" customFormat="1" ht="48.75" customHeight="1">
      <c r="A103" s="183"/>
      <c r="B103" s="94" t="s">
        <v>260</v>
      </c>
      <c r="C103" s="72"/>
      <c r="D103" s="72"/>
      <c r="E103" s="72"/>
      <c r="F103" s="72">
        <f>G103+J103</f>
        <v>9470100</v>
      </c>
      <c r="G103" s="72">
        <v>3030400</v>
      </c>
      <c r="H103" s="72"/>
      <c r="I103" s="72"/>
      <c r="J103" s="72">
        <v>6439700</v>
      </c>
      <c r="K103" s="72"/>
      <c r="L103" s="164"/>
      <c r="M103" s="166">
        <f>C103+F103</f>
        <v>9470100</v>
      </c>
      <c r="N103" s="171"/>
      <c r="O103" s="171"/>
      <c r="P103" s="171"/>
      <c r="Q103" s="171"/>
      <c r="R103" s="171"/>
      <c r="S103" s="171"/>
      <c r="T103" s="171"/>
    </row>
    <row r="104" spans="1:13" ht="27" customHeight="1">
      <c r="A104" s="101" t="s">
        <v>130</v>
      </c>
      <c r="B104" s="93" t="s">
        <v>264</v>
      </c>
      <c r="C104" s="102"/>
      <c r="D104" s="71"/>
      <c r="E104" s="71"/>
      <c r="F104" s="71">
        <f>G104+J104</f>
        <v>1315000</v>
      </c>
      <c r="G104" s="71"/>
      <c r="H104" s="71"/>
      <c r="I104" s="71"/>
      <c r="J104" s="71">
        <f>K104</f>
        <v>1315000</v>
      </c>
      <c r="K104" s="71">
        <v>1315000</v>
      </c>
      <c r="L104" s="103"/>
      <c r="M104" s="104">
        <f t="shared" si="25"/>
        <v>1315000</v>
      </c>
    </row>
    <row r="105" spans="1:13" ht="18" customHeight="1" thickBot="1">
      <c r="A105" s="251" t="s">
        <v>78</v>
      </c>
      <c r="B105" s="256" t="s">
        <v>16</v>
      </c>
      <c r="C105" s="257"/>
      <c r="D105" s="243"/>
      <c r="E105" s="243"/>
      <c r="F105" s="243">
        <f>G105+J105</f>
        <v>36500</v>
      </c>
      <c r="G105" s="243"/>
      <c r="H105" s="243"/>
      <c r="I105" s="243"/>
      <c r="J105" s="243">
        <f>K105</f>
        <v>36500</v>
      </c>
      <c r="K105" s="243">
        <v>36500</v>
      </c>
      <c r="L105" s="253"/>
      <c r="M105" s="254">
        <f t="shared" si="25"/>
        <v>36500</v>
      </c>
    </row>
    <row r="106" spans="1:20" s="70" customFormat="1" ht="33" customHeight="1">
      <c r="A106" s="246" t="s">
        <v>225</v>
      </c>
      <c r="B106" s="258" t="s">
        <v>226</v>
      </c>
      <c r="C106" s="248">
        <f aca="true" t="shared" si="27" ref="C106:L106">C107+C108</f>
        <v>591100</v>
      </c>
      <c r="D106" s="248">
        <f t="shared" si="27"/>
        <v>298400</v>
      </c>
      <c r="E106" s="248">
        <f t="shared" si="27"/>
        <v>30200</v>
      </c>
      <c r="F106" s="248">
        <f t="shared" si="27"/>
        <v>640300</v>
      </c>
      <c r="G106" s="248">
        <f t="shared" si="27"/>
        <v>558700</v>
      </c>
      <c r="H106" s="248">
        <f t="shared" si="27"/>
        <v>309000</v>
      </c>
      <c r="I106" s="248">
        <f t="shared" si="27"/>
        <v>0</v>
      </c>
      <c r="J106" s="248">
        <f>J107+J108</f>
        <v>81600</v>
      </c>
      <c r="K106" s="248">
        <f t="shared" si="27"/>
        <v>40600</v>
      </c>
      <c r="L106" s="248">
        <f t="shared" si="27"/>
        <v>0</v>
      </c>
      <c r="M106" s="255">
        <f>C106+F106</f>
        <v>1231400</v>
      </c>
      <c r="N106" s="69"/>
      <c r="O106" s="69"/>
      <c r="P106" s="69"/>
      <c r="Q106" s="69"/>
      <c r="R106" s="69"/>
      <c r="S106" s="69"/>
      <c r="T106" s="69"/>
    </row>
    <row r="107" spans="1:13" ht="18.75" customHeight="1">
      <c r="A107" s="101" t="s">
        <v>50</v>
      </c>
      <c r="B107" s="97" t="s">
        <v>10</v>
      </c>
      <c r="C107" s="71">
        <v>591100</v>
      </c>
      <c r="D107" s="71">
        <v>298400</v>
      </c>
      <c r="E107" s="71">
        <v>30200</v>
      </c>
      <c r="F107" s="71"/>
      <c r="G107" s="71"/>
      <c r="H107" s="71"/>
      <c r="I107" s="71"/>
      <c r="J107" s="102">
        <f aca="true" t="shared" si="28" ref="J107:J132">K107</f>
        <v>0</v>
      </c>
      <c r="K107" s="71"/>
      <c r="L107" s="71"/>
      <c r="M107" s="104">
        <f>C107+F107</f>
        <v>591100</v>
      </c>
    </row>
    <row r="108" spans="1:13" ht="16.5" customHeight="1">
      <c r="A108" s="101" t="s">
        <v>78</v>
      </c>
      <c r="B108" s="97" t="s">
        <v>16</v>
      </c>
      <c r="C108" s="71"/>
      <c r="D108" s="71"/>
      <c r="E108" s="71"/>
      <c r="F108" s="71">
        <f>G108+J108</f>
        <v>640300</v>
      </c>
      <c r="G108" s="71">
        <v>558700</v>
      </c>
      <c r="H108" s="71">
        <v>309000</v>
      </c>
      <c r="I108" s="71"/>
      <c r="J108" s="71">
        <f>K108+41000</f>
        <v>81600</v>
      </c>
      <c r="K108" s="71">
        <v>40600</v>
      </c>
      <c r="L108" s="71"/>
      <c r="M108" s="104">
        <f>C108+F108</f>
        <v>640300</v>
      </c>
    </row>
    <row r="109" spans="1:20" s="70" customFormat="1" ht="22.5" customHeight="1">
      <c r="A109" s="168" t="s">
        <v>227</v>
      </c>
      <c r="B109" s="118" t="s">
        <v>103</v>
      </c>
      <c r="C109" s="102">
        <f>C110+C131</f>
        <v>489300</v>
      </c>
      <c r="D109" s="102">
        <f>D110+D131</f>
        <v>293400</v>
      </c>
      <c r="E109" s="102">
        <f>E110+E131</f>
        <v>27100</v>
      </c>
      <c r="F109" s="102">
        <f aca="true" t="shared" si="29" ref="F109:L109">F110+F111+F116+F121+F123+F127+F130+F132</f>
        <v>14128000</v>
      </c>
      <c r="G109" s="102">
        <f t="shared" si="29"/>
        <v>319000</v>
      </c>
      <c r="H109" s="102">
        <f t="shared" si="29"/>
        <v>199600</v>
      </c>
      <c r="I109" s="102">
        <f t="shared" si="29"/>
        <v>11800</v>
      </c>
      <c r="J109" s="102">
        <f t="shared" si="29"/>
        <v>13809000</v>
      </c>
      <c r="K109" s="102">
        <f t="shared" si="29"/>
        <v>13809000</v>
      </c>
      <c r="L109" s="102">
        <f t="shared" si="29"/>
        <v>0</v>
      </c>
      <c r="M109" s="174">
        <f>C109+F109</f>
        <v>14617300</v>
      </c>
      <c r="N109" s="69"/>
      <c r="O109" s="69"/>
      <c r="P109" s="69"/>
      <c r="Q109" s="69"/>
      <c r="R109" s="69"/>
      <c r="S109" s="29"/>
      <c r="T109" s="69"/>
    </row>
    <row r="110" spans="1:13" ht="18" customHeight="1">
      <c r="A110" s="101" t="s">
        <v>50</v>
      </c>
      <c r="B110" s="97" t="s">
        <v>10</v>
      </c>
      <c r="C110" s="71">
        <v>489300</v>
      </c>
      <c r="D110" s="71">
        <v>293400</v>
      </c>
      <c r="E110" s="71">
        <v>27100</v>
      </c>
      <c r="F110" s="71">
        <f>G110+J110</f>
        <v>319000</v>
      </c>
      <c r="G110" s="71">
        <v>319000</v>
      </c>
      <c r="H110" s="71">
        <v>199600</v>
      </c>
      <c r="I110" s="71">
        <v>11800</v>
      </c>
      <c r="J110" s="71">
        <f t="shared" si="28"/>
        <v>0</v>
      </c>
      <c r="K110" s="71"/>
      <c r="L110" s="71"/>
      <c r="M110" s="104">
        <f aca="true" t="shared" si="30" ref="M110:M130">C110+F110</f>
        <v>808300</v>
      </c>
    </row>
    <row r="111" spans="1:20" s="187" customFormat="1" ht="21" customHeight="1">
      <c r="A111" s="184" t="s">
        <v>51</v>
      </c>
      <c r="B111" s="144" t="s">
        <v>11</v>
      </c>
      <c r="C111" s="185"/>
      <c r="D111" s="185"/>
      <c r="E111" s="185"/>
      <c r="F111" s="72">
        <f>G111+J111</f>
        <v>3225000</v>
      </c>
      <c r="G111" s="185"/>
      <c r="H111" s="185"/>
      <c r="I111" s="185"/>
      <c r="J111" s="71">
        <f t="shared" si="28"/>
        <v>3225000</v>
      </c>
      <c r="K111" s="72">
        <f>K112+K113+K114+K115</f>
        <v>3225000</v>
      </c>
      <c r="L111" s="72"/>
      <c r="M111" s="166">
        <f t="shared" si="30"/>
        <v>3225000</v>
      </c>
      <c r="N111" s="186"/>
      <c r="O111" s="186"/>
      <c r="P111" s="186"/>
      <c r="Q111" s="186"/>
      <c r="R111" s="186"/>
      <c r="S111" s="186"/>
      <c r="T111" s="186"/>
    </row>
    <row r="112" spans="1:13" ht="16.5" customHeight="1">
      <c r="A112" s="101" t="s">
        <v>81</v>
      </c>
      <c r="B112" s="111" t="s">
        <v>30</v>
      </c>
      <c r="C112" s="71"/>
      <c r="D112" s="71"/>
      <c r="E112" s="71"/>
      <c r="F112" s="71">
        <f aca="true" t="shared" si="31" ref="F112:F130">G112+J112</f>
        <v>485000</v>
      </c>
      <c r="G112" s="71"/>
      <c r="H112" s="71"/>
      <c r="I112" s="71"/>
      <c r="J112" s="71">
        <f t="shared" si="28"/>
        <v>485000</v>
      </c>
      <c r="K112" s="71">
        <v>485000</v>
      </c>
      <c r="L112" s="71"/>
      <c r="M112" s="104">
        <f t="shared" si="30"/>
        <v>485000</v>
      </c>
    </row>
    <row r="113" spans="1:13" ht="20.25" customHeight="1">
      <c r="A113" s="101" t="s">
        <v>82</v>
      </c>
      <c r="B113" s="111" t="s">
        <v>31</v>
      </c>
      <c r="C113" s="71"/>
      <c r="D113" s="71"/>
      <c r="E113" s="71"/>
      <c r="F113" s="71">
        <f t="shared" si="31"/>
        <v>2420000</v>
      </c>
      <c r="G113" s="71"/>
      <c r="H113" s="71"/>
      <c r="I113" s="71"/>
      <c r="J113" s="71">
        <f t="shared" si="28"/>
        <v>2420000</v>
      </c>
      <c r="K113" s="71">
        <v>2420000</v>
      </c>
      <c r="L113" s="71"/>
      <c r="M113" s="104">
        <f t="shared" si="30"/>
        <v>2420000</v>
      </c>
    </row>
    <row r="114" spans="1:13" ht="25.5" customHeight="1">
      <c r="A114" s="101" t="s">
        <v>84</v>
      </c>
      <c r="B114" s="111" t="s">
        <v>33</v>
      </c>
      <c r="C114" s="71"/>
      <c r="D114" s="71"/>
      <c r="E114" s="71"/>
      <c r="F114" s="71">
        <f t="shared" si="31"/>
        <v>120000</v>
      </c>
      <c r="G114" s="71"/>
      <c r="H114" s="71"/>
      <c r="I114" s="71"/>
      <c r="J114" s="71">
        <f t="shared" si="28"/>
        <v>120000</v>
      </c>
      <c r="K114" s="71">
        <v>120000</v>
      </c>
      <c r="L114" s="71"/>
      <c r="M114" s="104">
        <f t="shared" si="30"/>
        <v>120000</v>
      </c>
    </row>
    <row r="115" spans="1:13" ht="39.75" customHeight="1">
      <c r="A115" s="170" t="s">
        <v>85</v>
      </c>
      <c r="B115" s="111" t="s">
        <v>255</v>
      </c>
      <c r="C115" s="71"/>
      <c r="D115" s="71"/>
      <c r="E115" s="71"/>
      <c r="F115" s="71">
        <f t="shared" si="31"/>
        <v>200000</v>
      </c>
      <c r="G115" s="71"/>
      <c r="H115" s="71"/>
      <c r="I115" s="71"/>
      <c r="J115" s="71">
        <f t="shared" si="28"/>
        <v>200000</v>
      </c>
      <c r="K115" s="71">
        <v>200000</v>
      </c>
      <c r="L115" s="71"/>
      <c r="M115" s="104">
        <f t="shared" si="30"/>
        <v>200000</v>
      </c>
    </row>
    <row r="116" spans="1:20" s="187" customFormat="1" ht="20.25" customHeight="1">
      <c r="A116" s="184" t="s">
        <v>52</v>
      </c>
      <c r="B116" s="144" t="s">
        <v>39</v>
      </c>
      <c r="C116" s="185"/>
      <c r="D116" s="185"/>
      <c r="E116" s="185"/>
      <c r="F116" s="71">
        <f t="shared" si="31"/>
        <v>2900000</v>
      </c>
      <c r="G116" s="185"/>
      <c r="H116" s="185"/>
      <c r="I116" s="185"/>
      <c r="J116" s="71">
        <f t="shared" si="28"/>
        <v>2900000</v>
      </c>
      <c r="K116" s="72">
        <f>K117+K118+K119+K120</f>
        <v>2900000</v>
      </c>
      <c r="L116" s="71"/>
      <c r="M116" s="104">
        <f t="shared" si="30"/>
        <v>2900000</v>
      </c>
      <c r="N116" s="186"/>
      <c r="O116" s="186"/>
      <c r="P116" s="186"/>
      <c r="Q116" s="186"/>
      <c r="R116" s="186"/>
      <c r="S116" s="186"/>
      <c r="T116" s="186"/>
    </row>
    <row r="117" spans="1:13" ht="15.75" customHeight="1">
      <c r="A117" s="101" t="s">
        <v>89</v>
      </c>
      <c r="B117" s="111" t="s">
        <v>132</v>
      </c>
      <c r="C117" s="71"/>
      <c r="D117" s="71"/>
      <c r="E117" s="71"/>
      <c r="F117" s="71">
        <f t="shared" si="31"/>
        <v>1720000</v>
      </c>
      <c r="G117" s="71"/>
      <c r="H117" s="71"/>
      <c r="I117" s="71"/>
      <c r="J117" s="71">
        <f t="shared" si="28"/>
        <v>1720000</v>
      </c>
      <c r="K117" s="71">
        <v>1720000</v>
      </c>
      <c r="L117" s="71"/>
      <c r="M117" s="104">
        <f t="shared" si="30"/>
        <v>1720000</v>
      </c>
    </row>
    <row r="118" spans="1:13" ht="18" customHeight="1">
      <c r="A118" s="101" t="s">
        <v>90</v>
      </c>
      <c r="B118" s="111" t="s">
        <v>40</v>
      </c>
      <c r="C118" s="71"/>
      <c r="D118" s="71"/>
      <c r="E118" s="71"/>
      <c r="F118" s="71">
        <f t="shared" si="31"/>
        <v>230000</v>
      </c>
      <c r="G118" s="71"/>
      <c r="H118" s="71"/>
      <c r="I118" s="71"/>
      <c r="J118" s="71">
        <f t="shared" si="28"/>
        <v>230000</v>
      </c>
      <c r="K118" s="71">
        <v>230000</v>
      </c>
      <c r="L118" s="71"/>
      <c r="M118" s="104">
        <f t="shared" si="30"/>
        <v>230000</v>
      </c>
    </row>
    <row r="119" spans="1:13" ht="39.75" customHeight="1">
      <c r="A119" s="101" t="s">
        <v>91</v>
      </c>
      <c r="B119" s="111" t="s">
        <v>133</v>
      </c>
      <c r="C119" s="71"/>
      <c r="D119" s="71"/>
      <c r="E119" s="71"/>
      <c r="F119" s="71">
        <f t="shared" si="31"/>
        <v>850000</v>
      </c>
      <c r="G119" s="71"/>
      <c r="H119" s="71"/>
      <c r="I119" s="71"/>
      <c r="J119" s="71">
        <f t="shared" si="28"/>
        <v>850000</v>
      </c>
      <c r="K119" s="71">
        <v>850000</v>
      </c>
      <c r="L119" s="71"/>
      <c r="M119" s="104">
        <f t="shared" si="30"/>
        <v>850000</v>
      </c>
    </row>
    <row r="120" spans="1:13" ht="30.75" customHeight="1">
      <c r="A120" s="170" t="s">
        <v>92</v>
      </c>
      <c r="B120" s="111" t="s">
        <v>134</v>
      </c>
      <c r="C120" s="71"/>
      <c r="D120" s="71"/>
      <c r="E120" s="71"/>
      <c r="F120" s="71">
        <f t="shared" si="31"/>
        <v>100000</v>
      </c>
      <c r="G120" s="71"/>
      <c r="H120" s="71"/>
      <c r="I120" s="71"/>
      <c r="J120" s="71">
        <f t="shared" si="28"/>
        <v>100000</v>
      </c>
      <c r="K120" s="71">
        <v>100000</v>
      </c>
      <c r="L120" s="71"/>
      <c r="M120" s="104">
        <f t="shared" si="30"/>
        <v>100000</v>
      </c>
    </row>
    <row r="121" spans="1:20" s="187" customFormat="1" ht="19.5" customHeight="1">
      <c r="A121" s="184" t="s">
        <v>53</v>
      </c>
      <c r="B121" s="144" t="s">
        <v>13</v>
      </c>
      <c r="C121" s="185"/>
      <c r="D121" s="185"/>
      <c r="E121" s="185"/>
      <c r="F121" s="71">
        <f>F122</f>
        <v>150000</v>
      </c>
      <c r="G121" s="71">
        <f aca="true" t="shared" si="32" ref="G121:L121">G122</f>
        <v>0</v>
      </c>
      <c r="H121" s="71">
        <f t="shared" si="32"/>
        <v>0</v>
      </c>
      <c r="I121" s="71">
        <f t="shared" si="32"/>
        <v>0</v>
      </c>
      <c r="J121" s="71">
        <f t="shared" si="32"/>
        <v>150000</v>
      </c>
      <c r="K121" s="71">
        <f t="shared" si="32"/>
        <v>150000</v>
      </c>
      <c r="L121" s="71">
        <f t="shared" si="32"/>
        <v>0</v>
      </c>
      <c r="M121" s="166">
        <f t="shared" si="30"/>
        <v>150000</v>
      </c>
      <c r="N121" s="186"/>
      <c r="O121" s="186"/>
      <c r="P121" s="186"/>
      <c r="Q121" s="186"/>
      <c r="R121" s="186"/>
      <c r="S121" s="186"/>
      <c r="T121" s="186"/>
    </row>
    <row r="122" spans="1:13" ht="30.75" customHeight="1">
      <c r="A122" s="101" t="s">
        <v>58</v>
      </c>
      <c r="B122" s="93" t="s">
        <v>267</v>
      </c>
      <c r="C122" s="71"/>
      <c r="D122" s="71"/>
      <c r="E122" s="71"/>
      <c r="F122" s="71">
        <f t="shared" si="31"/>
        <v>150000</v>
      </c>
      <c r="G122" s="71"/>
      <c r="H122" s="71"/>
      <c r="I122" s="71"/>
      <c r="J122" s="71">
        <f t="shared" si="28"/>
        <v>150000</v>
      </c>
      <c r="K122" s="71">
        <v>150000</v>
      </c>
      <c r="L122" s="71"/>
      <c r="M122" s="104">
        <f t="shared" si="30"/>
        <v>150000</v>
      </c>
    </row>
    <row r="123" spans="1:20" s="187" customFormat="1" ht="21" customHeight="1">
      <c r="A123" s="184" t="s">
        <v>64</v>
      </c>
      <c r="B123" s="144" t="s">
        <v>18</v>
      </c>
      <c r="C123" s="185"/>
      <c r="D123" s="185"/>
      <c r="E123" s="185"/>
      <c r="F123" s="72">
        <f t="shared" si="31"/>
        <v>490000</v>
      </c>
      <c r="G123" s="185"/>
      <c r="H123" s="185"/>
      <c r="I123" s="185"/>
      <c r="J123" s="71">
        <f t="shared" si="28"/>
        <v>490000</v>
      </c>
      <c r="K123" s="72">
        <f>K124+K126+K125</f>
        <v>490000</v>
      </c>
      <c r="L123" s="72"/>
      <c r="M123" s="166">
        <f t="shared" si="30"/>
        <v>490000</v>
      </c>
      <c r="N123" s="186"/>
      <c r="O123" s="186"/>
      <c r="P123" s="186"/>
      <c r="Q123" s="186"/>
      <c r="R123" s="186"/>
      <c r="S123" s="186"/>
      <c r="T123" s="186"/>
    </row>
    <row r="124" spans="1:13" ht="16.5" customHeight="1">
      <c r="A124" s="101" t="s">
        <v>95</v>
      </c>
      <c r="B124" s="111" t="s">
        <v>139</v>
      </c>
      <c r="C124" s="71"/>
      <c r="D124" s="71"/>
      <c r="E124" s="71"/>
      <c r="F124" s="71">
        <f t="shared" si="31"/>
        <v>200000</v>
      </c>
      <c r="G124" s="71"/>
      <c r="H124" s="71"/>
      <c r="I124" s="71"/>
      <c r="J124" s="71">
        <f t="shared" si="28"/>
        <v>200000</v>
      </c>
      <c r="K124" s="71">
        <v>200000</v>
      </c>
      <c r="L124" s="71"/>
      <c r="M124" s="104">
        <f t="shared" si="30"/>
        <v>200000</v>
      </c>
    </row>
    <row r="125" spans="1:13" ht="25.5" customHeight="1">
      <c r="A125" s="170" t="s">
        <v>96</v>
      </c>
      <c r="B125" s="111" t="s">
        <v>42</v>
      </c>
      <c r="C125" s="71"/>
      <c r="D125" s="71"/>
      <c r="E125" s="71"/>
      <c r="F125" s="71">
        <f t="shared" si="31"/>
        <v>50000</v>
      </c>
      <c r="G125" s="71"/>
      <c r="H125" s="71"/>
      <c r="I125" s="71"/>
      <c r="J125" s="71">
        <f t="shared" si="28"/>
        <v>50000</v>
      </c>
      <c r="K125" s="71">
        <v>50000</v>
      </c>
      <c r="L125" s="71"/>
      <c r="M125" s="104">
        <f t="shared" si="30"/>
        <v>50000</v>
      </c>
    </row>
    <row r="126" spans="1:13" ht="16.5" customHeight="1">
      <c r="A126" s="101" t="s">
        <v>98</v>
      </c>
      <c r="B126" s="111" t="s">
        <v>44</v>
      </c>
      <c r="C126" s="71"/>
      <c r="D126" s="71"/>
      <c r="E126" s="71"/>
      <c r="F126" s="71">
        <f t="shared" si="31"/>
        <v>240000</v>
      </c>
      <c r="G126" s="71"/>
      <c r="H126" s="71"/>
      <c r="I126" s="71"/>
      <c r="J126" s="71">
        <f t="shared" si="28"/>
        <v>240000</v>
      </c>
      <c r="K126" s="71">
        <v>240000</v>
      </c>
      <c r="L126" s="71"/>
      <c r="M126" s="104">
        <f t="shared" si="30"/>
        <v>240000</v>
      </c>
    </row>
    <row r="127" spans="1:20" s="187" customFormat="1" ht="22.5" customHeight="1">
      <c r="A127" s="184" t="s">
        <v>61</v>
      </c>
      <c r="B127" s="144" t="s">
        <v>17</v>
      </c>
      <c r="C127" s="185"/>
      <c r="D127" s="185"/>
      <c r="E127" s="185"/>
      <c r="F127" s="72">
        <f t="shared" si="31"/>
        <v>565000</v>
      </c>
      <c r="G127" s="185"/>
      <c r="H127" s="185"/>
      <c r="I127" s="185"/>
      <c r="J127" s="71">
        <f t="shared" si="28"/>
        <v>565000</v>
      </c>
      <c r="K127" s="72">
        <f>K129+K128</f>
        <v>565000</v>
      </c>
      <c r="L127" s="72"/>
      <c r="M127" s="166">
        <f t="shared" si="30"/>
        <v>565000</v>
      </c>
      <c r="N127" s="186"/>
      <c r="O127" s="186"/>
      <c r="P127" s="186"/>
      <c r="Q127" s="186"/>
      <c r="R127" s="186"/>
      <c r="S127" s="186"/>
      <c r="T127" s="186"/>
    </row>
    <row r="128" spans="1:20" s="187" customFormat="1" ht="25.5" customHeight="1">
      <c r="A128" s="101" t="s">
        <v>198</v>
      </c>
      <c r="B128" s="93" t="s">
        <v>282</v>
      </c>
      <c r="C128" s="185"/>
      <c r="D128" s="185"/>
      <c r="E128" s="185"/>
      <c r="F128" s="71">
        <f t="shared" si="31"/>
        <v>150000</v>
      </c>
      <c r="G128" s="185"/>
      <c r="H128" s="185"/>
      <c r="I128" s="185"/>
      <c r="J128" s="71">
        <f t="shared" si="28"/>
        <v>150000</v>
      </c>
      <c r="K128" s="71">
        <v>150000</v>
      </c>
      <c r="L128" s="72"/>
      <c r="M128" s="104">
        <f t="shared" si="30"/>
        <v>150000</v>
      </c>
      <c r="N128" s="186"/>
      <c r="O128" s="186"/>
      <c r="P128" s="186"/>
      <c r="Q128" s="186"/>
      <c r="R128" s="186"/>
      <c r="S128" s="186"/>
      <c r="T128" s="186"/>
    </row>
    <row r="129" spans="1:13" ht="16.5" customHeight="1">
      <c r="A129" s="101" t="s">
        <v>62</v>
      </c>
      <c r="B129" s="93" t="s">
        <v>121</v>
      </c>
      <c r="C129" s="71"/>
      <c r="D129" s="71"/>
      <c r="E129" s="71"/>
      <c r="F129" s="71">
        <f t="shared" si="31"/>
        <v>415000</v>
      </c>
      <c r="G129" s="71"/>
      <c r="H129" s="71"/>
      <c r="I129" s="71"/>
      <c r="J129" s="71">
        <f t="shared" si="28"/>
        <v>415000</v>
      </c>
      <c r="K129" s="71">
        <v>415000</v>
      </c>
      <c r="L129" s="71"/>
      <c r="M129" s="104">
        <f t="shared" si="30"/>
        <v>415000</v>
      </c>
    </row>
    <row r="130" spans="1:20" s="172" customFormat="1" ht="16.5" customHeight="1">
      <c r="A130" s="184" t="s">
        <v>67</v>
      </c>
      <c r="B130" s="144" t="s">
        <v>21</v>
      </c>
      <c r="C130" s="72"/>
      <c r="D130" s="72"/>
      <c r="E130" s="72"/>
      <c r="F130" s="72">
        <f t="shared" si="31"/>
        <v>6150000</v>
      </c>
      <c r="G130" s="72"/>
      <c r="H130" s="72"/>
      <c r="I130" s="72"/>
      <c r="J130" s="72">
        <f>K130</f>
        <v>6150000</v>
      </c>
      <c r="K130" s="72">
        <f>K131</f>
        <v>6150000</v>
      </c>
      <c r="L130" s="72"/>
      <c r="M130" s="104">
        <f t="shared" si="30"/>
        <v>6150000</v>
      </c>
      <c r="N130" s="171"/>
      <c r="O130" s="171"/>
      <c r="P130" s="171"/>
      <c r="Q130" s="171"/>
      <c r="R130" s="171"/>
      <c r="S130" s="171"/>
      <c r="T130" s="171"/>
    </row>
    <row r="131" spans="1:13" ht="16.5" customHeight="1">
      <c r="A131" s="101" t="s">
        <v>68</v>
      </c>
      <c r="B131" s="93" t="s">
        <v>22</v>
      </c>
      <c r="C131" s="71"/>
      <c r="D131" s="71"/>
      <c r="E131" s="71"/>
      <c r="F131" s="71">
        <f>G131+J131</f>
        <v>6150000</v>
      </c>
      <c r="G131" s="71"/>
      <c r="H131" s="71"/>
      <c r="I131" s="71"/>
      <c r="J131" s="71">
        <f>K131</f>
        <v>6150000</v>
      </c>
      <c r="K131" s="71">
        <v>6150000</v>
      </c>
      <c r="L131" s="71"/>
      <c r="M131" s="104">
        <f>C131+F131</f>
        <v>6150000</v>
      </c>
    </row>
    <row r="132" spans="1:13" ht="16.5" customHeight="1">
      <c r="A132" s="192">
        <v>250404</v>
      </c>
      <c r="B132" s="93" t="s">
        <v>16</v>
      </c>
      <c r="C132" s="71"/>
      <c r="D132" s="71"/>
      <c r="E132" s="71"/>
      <c r="F132" s="71">
        <f>G132+J132</f>
        <v>329000</v>
      </c>
      <c r="G132" s="71"/>
      <c r="H132" s="71"/>
      <c r="I132" s="71"/>
      <c r="J132" s="71">
        <f t="shared" si="28"/>
        <v>329000</v>
      </c>
      <c r="K132" s="71">
        <f>9000+20000+300000</f>
        <v>329000</v>
      </c>
      <c r="L132" s="71"/>
      <c r="M132" s="104">
        <f aca="true" t="shared" si="33" ref="M132:M140">C132+F132</f>
        <v>329000</v>
      </c>
    </row>
    <row r="133" spans="1:20" s="70" customFormat="1" ht="18.75" customHeight="1">
      <c r="A133" s="168" t="s">
        <v>228</v>
      </c>
      <c r="B133" s="118" t="s">
        <v>164</v>
      </c>
      <c r="C133" s="102">
        <f>C134+C135+C136</f>
        <v>599400</v>
      </c>
      <c r="D133" s="102">
        <f aca="true" t="shared" si="34" ref="D133:L133">D134+D135</f>
        <v>358000</v>
      </c>
      <c r="E133" s="102">
        <f t="shared" si="34"/>
        <v>35600</v>
      </c>
      <c r="F133" s="102">
        <f>F134+F135+F136</f>
        <v>2123750</v>
      </c>
      <c r="G133" s="102">
        <f t="shared" si="34"/>
        <v>960200</v>
      </c>
      <c r="H133" s="102">
        <f t="shared" si="34"/>
        <v>403000</v>
      </c>
      <c r="I133" s="102">
        <f t="shared" si="34"/>
        <v>9600</v>
      </c>
      <c r="J133" s="102">
        <f>J134+J135+J136</f>
        <v>1163550</v>
      </c>
      <c r="K133" s="102">
        <f>K134+K135</f>
        <v>663550</v>
      </c>
      <c r="L133" s="102">
        <f t="shared" si="34"/>
        <v>0</v>
      </c>
      <c r="M133" s="174">
        <f>C133+F133</f>
        <v>2723150</v>
      </c>
      <c r="N133" s="69"/>
      <c r="O133" s="69"/>
      <c r="P133" s="69"/>
      <c r="Q133" s="69"/>
      <c r="R133" s="69"/>
      <c r="S133" s="69"/>
      <c r="T133" s="69"/>
    </row>
    <row r="134" spans="1:13" ht="21" customHeight="1">
      <c r="A134" s="101" t="s">
        <v>50</v>
      </c>
      <c r="B134" s="97" t="s">
        <v>29</v>
      </c>
      <c r="C134" s="71">
        <v>599400</v>
      </c>
      <c r="D134" s="71">
        <v>358000</v>
      </c>
      <c r="E134" s="71">
        <v>35600</v>
      </c>
      <c r="F134" s="71">
        <f>G134+J134</f>
        <v>960200</v>
      </c>
      <c r="G134" s="71">
        <v>960200</v>
      </c>
      <c r="H134" s="71">
        <v>403000</v>
      </c>
      <c r="I134" s="71">
        <v>9600</v>
      </c>
      <c r="J134" s="71"/>
      <c r="K134" s="71"/>
      <c r="L134" s="71"/>
      <c r="M134" s="104">
        <f t="shared" si="33"/>
        <v>1559600</v>
      </c>
    </row>
    <row r="135" spans="1:13" ht="24.75" customHeight="1">
      <c r="A135" s="101" t="s">
        <v>211</v>
      </c>
      <c r="B135" s="97" t="s">
        <v>212</v>
      </c>
      <c r="C135" s="71"/>
      <c r="D135" s="71"/>
      <c r="E135" s="71"/>
      <c r="F135" s="71">
        <f>G135+J135</f>
        <v>663550</v>
      </c>
      <c r="G135" s="71"/>
      <c r="H135" s="71"/>
      <c r="I135" s="71"/>
      <c r="J135" s="71">
        <f>K135</f>
        <v>663550</v>
      </c>
      <c r="K135" s="71">
        <f>500000+163550</f>
        <v>663550</v>
      </c>
      <c r="L135" s="71"/>
      <c r="M135" s="104">
        <f t="shared" si="33"/>
        <v>663550</v>
      </c>
    </row>
    <row r="136" spans="1:13" ht="27.75" customHeight="1">
      <c r="A136" s="176" t="s">
        <v>265</v>
      </c>
      <c r="B136" s="97" t="s">
        <v>266</v>
      </c>
      <c r="C136" s="71"/>
      <c r="D136" s="71"/>
      <c r="E136" s="71"/>
      <c r="F136" s="71">
        <f>G136+J136</f>
        <v>500000</v>
      </c>
      <c r="G136" s="71"/>
      <c r="H136" s="71"/>
      <c r="I136" s="71"/>
      <c r="J136" s="71">
        <v>500000</v>
      </c>
      <c r="K136" s="71"/>
      <c r="L136" s="71"/>
      <c r="M136" s="104">
        <f t="shared" si="33"/>
        <v>500000</v>
      </c>
    </row>
    <row r="137" spans="1:20" s="70" customFormat="1" ht="27.75" customHeight="1">
      <c r="A137" s="168" t="s">
        <v>229</v>
      </c>
      <c r="B137" s="293" t="s">
        <v>157</v>
      </c>
      <c r="C137" s="102">
        <f>C138+C139</f>
        <v>980200</v>
      </c>
      <c r="D137" s="102">
        <f aca="true" t="shared" si="35" ref="D137:M137">D138+D139</f>
        <v>554600</v>
      </c>
      <c r="E137" s="102">
        <f t="shared" si="35"/>
        <v>33400</v>
      </c>
      <c r="F137" s="102">
        <f t="shared" si="35"/>
        <v>1050000</v>
      </c>
      <c r="G137" s="102">
        <f t="shared" si="35"/>
        <v>1050000</v>
      </c>
      <c r="H137" s="102">
        <f t="shared" si="35"/>
        <v>0</v>
      </c>
      <c r="I137" s="102">
        <f t="shared" si="35"/>
        <v>0</v>
      </c>
      <c r="J137" s="102">
        <f t="shared" si="35"/>
        <v>0</v>
      </c>
      <c r="K137" s="102">
        <f t="shared" si="35"/>
        <v>0</v>
      </c>
      <c r="L137" s="102">
        <f t="shared" si="35"/>
        <v>0</v>
      </c>
      <c r="M137" s="174">
        <f t="shared" si="35"/>
        <v>2030200</v>
      </c>
      <c r="N137" s="69"/>
      <c r="O137" s="69"/>
      <c r="P137" s="69"/>
      <c r="Q137" s="69"/>
      <c r="R137" s="69"/>
      <c r="S137" s="69"/>
      <c r="T137" s="69"/>
    </row>
    <row r="138" spans="1:13" ht="20.25" customHeight="1">
      <c r="A138" s="101" t="s">
        <v>50</v>
      </c>
      <c r="B138" s="97" t="s">
        <v>29</v>
      </c>
      <c r="C138" s="71">
        <v>980200</v>
      </c>
      <c r="D138" s="71">
        <v>554600</v>
      </c>
      <c r="E138" s="71">
        <v>33400</v>
      </c>
      <c r="F138" s="71">
        <f>G138+J138</f>
        <v>0</v>
      </c>
      <c r="G138" s="71"/>
      <c r="H138" s="71"/>
      <c r="I138" s="71"/>
      <c r="J138" s="71"/>
      <c r="K138" s="71"/>
      <c r="L138" s="71"/>
      <c r="M138" s="104">
        <f t="shared" si="33"/>
        <v>980200</v>
      </c>
    </row>
    <row r="139" spans="1:13" ht="27.75" customHeight="1" thickBot="1">
      <c r="A139" s="251" t="s">
        <v>115</v>
      </c>
      <c r="B139" s="252" t="s">
        <v>116</v>
      </c>
      <c r="C139" s="243"/>
      <c r="D139" s="243"/>
      <c r="E139" s="243"/>
      <c r="F139" s="243">
        <f>G139+J139</f>
        <v>1050000</v>
      </c>
      <c r="G139" s="243">
        <v>1050000</v>
      </c>
      <c r="H139" s="243"/>
      <c r="I139" s="243"/>
      <c r="J139" s="243"/>
      <c r="K139" s="243"/>
      <c r="L139" s="243"/>
      <c r="M139" s="254">
        <f t="shared" si="33"/>
        <v>1050000</v>
      </c>
    </row>
    <row r="140" spans="1:20" s="70" customFormat="1" ht="17.25" customHeight="1">
      <c r="A140" s="161" t="s">
        <v>230</v>
      </c>
      <c r="B140" s="294" t="s">
        <v>231</v>
      </c>
      <c r="C140" s="162">
        <f>C141+C142+C143+C148</f>
        <v>16684500</v>
      </c>
      <c r="D140" s="162">
        <f aca="true" t="shared" si="36" ref="D140:L140">D141+D142+D143+D148</f>
        <v>233400</v>
      </c>
      <c r="E140" s="162">
        <f t="shared" si="36"/>
        <v>13300</v>
      </c>
      <c r="F140" s="162">
        <f t="shared" si="36"/>
        <v>11300</v>
      </c>
      <c r="G140" s="162">
        <f t="shared" si="36"/>
        <v>0</v>
      </c>
      <c r="H140" s="162">
        <f t="shared" si="36"/>
        <v>0</v>
      </c>
      <c r="I140" s="162">
        <f t="shared" si="36"/>
        <v>0</v>
      </c>
      <c r="J140" s="162">
        <f t="shared" si="36"/>
        <v>11300</v>
      </c>
      <c r="K140" s="162">
        <f t="shared" si="36"/>
        <v>11300</v>
      </c>
      <c r="L140" s="162">
        <f t="shared" si="36"/>
        <v>0</v>
      </c>
      <c r="M140" s="218">
        <f t="shared" si="33"/>
        <v>16695800</v>
      </c>
      <c r="N140" s="69"/>
      <c r="O140" s="69"/>
      <c r="P140" s="69"/>
      <c r="Q140" s="69"/>
      <c r="R140" s="69"/>
      <c r="S140" s="69"/>
      <c r="T140" s="69"/>
    </row>
    <row r="141" spans="1:13" ht="18.75" customHeight="1">
      <c r="A141" s="101" t="s">
        <v>50</v>
      </c>
      <c r="B141" s="97" t="s">
        <v>29</v>
      </c>
      <c r="C141" s="71">
        <v>374500</v>
      </c>
      <c r="D141" s="71">
        <v>233400</v>
      </c>
      <c r="E141" s="71">
        <v>13300</v>
      </c>
      <c r="F141" s="102"/>
      <c r="G141" s="71"/>
      <c r="H141" s="71"/>
      <c r="I141" s="71"/>
      <c r="J141" s="71"/>
      <c r="K141" s="71"/>
      <c r="L141" s="103"/>
      <c r="M141" s="104">
        <f aca="true" t="shared" si="37" ref="M141:M153">C141+F141</f>
        <v>374500</v>
      </c>
    </row>
    <row r="142" spans="1:13" ht="19.5" customHeight="1">
      <c r="A142" s="101" t="s">
        <v>54</v>
      </c>
      <c r="B142" s="93" t="s">
        <v>105</v>
      </c>
      <c r="C142" s="71">
        <v>34500</v>
      </c>
      <c r="D142" s="71"/>
      <c r="E142" s="71"/>
      <c r="F142" s="102"/>
      <c r="G142" s="71"/>
      <c r="H142" s="71"/>
      <c r="I142" s="71"/>
      <c r="J142" s="71"/>
      <c r="K142" s="71"/>
      <c r="L142" s="103"/>
      <c r="M142" s="104">
        <f t="shared" si="37"/>
        <v>34500</v>
      </c>
    </row>
    <row r="143" spans="1:13" ht="18.75" customHeight="1">
      <c r="A143" s="168" t="s">
        <v>69</v>
      </c>
      <c r="B143" s="106" t="s">
        <v>203</v>
      </c>
      <c r="C143" s="71">
        <f>C144+C146+C147</f>
        <v>16275500</v>
      </c>
      <c r="D143" s="71">
        <f aca="true" t="shared" si="38" ref="D143:M143">D144+D146+D147</f>
        <v>0</v>
      </c>
      <c r="E143" s="71">
        <f t="shared" si="38"/>
        <v>0</v>
      </c>
      <c r="F143" s="71">
        <f t="shared" si="38"/>
        <v>0</v>
      </c>
      <c r="G143" s="71">
        <f t="shared" si="38"/>
        <v>0</v>
      </c>
      <c r="H143" s="71">
        <f t="shared" si="38"/>
        <v>0</v>
      </c>
      <c r="I143" s="71">
        <f t="shared" si="38"/>
        <v>0</v>
      </c>
      <c r="J143" s="71">
        <f t="shared" si="38"/>
        <v>0</v>
      </c>
      <c r="K143" s="71">
        <f t="shared" si="38"/>
        <v>0</v>
      </c>
      <c r="L143" s="71">
        <f t="shared" si="38"/>
        <v>0</v>
      </c>
      <c r="M143" s="174">
        <f t="shared" si="38"/>
        <v>16275500</v>
      </c>
    </row>
    <row r="144" spans="1:13" ht="40.5" customHeight="1">
      <c r="A144" s="361" t="s">
        <v>100</v>
      </c>
      <c r="B144" s="96" t="s">
        <v>150</v>
      </c>
      <c r="C144" s="71">
        <f>250000+C145</f>
        <v>8750000</v>
      </c>
      <c r="D144" s="71"/>
      <c r="E144" s="71"/>
      <c r="F144" s="102"/>
      <c r="G144" s="71"/>
      <c r="H144" s="71"/>
      <c r="I144" s="71"/>
      <c r="J144" s="71"/>
      <c r="K144" s="71"/>
      <c r="L144" s="103"/>
      <c r="M144" s="104">
        <f t="shared" si="37"/>
        <v>8750000</v>
      </c>
    </row>
    <row r="145" spans="1:20" s="172" customFormat="1" ht="26.25" customHeight="1">
      <c r="A145" s="362"/>
      <c r="B145" s="105" t="s">
        <v>161</v>
      </c>
      <c r="C145" s="72">
        <v>8500000</v>
      </c>
      <c r="D145" s="72"/>
      <c r="E145" s="72"/>
      <c r="F145" s="185"/>
      <c r="G145" s="72"/>
      <c r="H145" s="72"/>
      <c r="I145" s="72"/>
      <c r="J145" s="72"/>
      <c r="K145" s="72"/>
      <c r="L145" s="164"/>
      <c r="M145" s="166">
        <f t="shared" si="37"/>
        <v>8500000</v>
      </c>
      <c r="N145" s="171"/>
      <c r="O145" s="171"/>
      <c r="P145" s="171"/>
      <c r="Q145" s="171"/>
      <c r="R145" s="171"/>
      <c r="S145" s="171"/>
      <c r="T145" s="171"/>
    </row>
    <row r="146" spans="1:13" ht="52.5" customHeight="1">
      <c r="A146" s="101" t="s">
        <v>126</v>
      </c>
      <c r="B146" s="96" t="s">
        <v>162</v>
      </c>
      <c r="C146" s="71">
        <v>156000</v>
      </c>
      <c r="D146" s="71"/>
      <c r="E146" s="71"/>
      <c r="F146" s="102"/>
      <c r="G146" s="71"/>
      <c r="H146" s="71"/>
      <c r="I146" s="71"/>
      <c r="J146" s="71"/>
      <c r="K146" s="71"/>
      <c r="L146" s="103"/>
      <c r="M146" s="104">
        <f t="shared" si="37"/>
        <v>156000</v>
      </c>
    </row>
    <row r="147" spans="1:13" ht="52.5" customHeight="1">
      <c r="A147" s="101" t="s">
        <v>70</v>
      </c>
      <c r="B147" s="96" t="s">
        <v>163</v>
      </c>
      <c r="C147" s="71">
        <v>7369500</v>
      </c>
      <c r="D147" s="71"/>
      <c r="E147" s="71"/>
      <c r="F147" s="102"/>
      <c r="G147" s="71"/>
      <c r="H147" s="71"/>
      <c r="I147" s="71"/>
      <c r="J147" s="71"/>
      <c r="K147" s="71"/>
      <c r="L147" s="103"/>
      <c r="M147" s="104">
        <f t="shared" si="37"/>
        <v>7369500</v>
      </c>
    </row>
    <row r="148" spans="1:13" ht="16.5" customHeight="1">
      <c r="A148" s="188">
        <v>250404</v>
      </c>
      <c r="B148" s="93" t="s">
        <v>16</v>
      </c>
      <c r="C148" s="71"/>
      <c r="D148" s="71"/>
      <c r="E148" s="71"/>
      <c r="F148" s="71">
        <f>G148+J148</f>
        <v>11300</v>
      </c>
      <c r="G148" s="71"/>
      <c r="H148" s="71"/>
      <c r="I148" s="71"/>
      <c r="J148" s="71">
        <f>K148</f>
        <v>11300</v>
      </c>
      <c r="K148" s="71">
        <v>11300</v>
      </c>
      <c r="L148" s="103"/>
      <c r="M148" s="104">
        <f>C148+F148</f>
        <v>11300</v>
      </c>
    </row>
    <row r="149" spans="1:20" s="70" customFormat="1" ht="29.25" customHeight="1">
      <c r="A149" s="168" t="s">
        <v>232</v>
      </c>
      <c r="B149" s="118" t="s">
        <v>118</v>
      </c>
      <c r="C149" s="102">
        <f>C150+C151+C152+C153</f>
        <v>689800</v>
      </c>
      <c r="D149" s="102">
        <f aca="true" t="shared" si="39" ref="D149:K149">D150+D151+D152+D153</f>
        <v>293900</v>
      </c>
      <c r="E149" s="102">
        <f t="shared" si="39"/>
        <v>12600</v>
      </c>
      <c r="F149" s="102">
        <f t="shared" si="39"/>
        <v>50000</v>
      </c>
      <c r="G149" s="102">
        <f t="shared" si="39"/>
        <v>0</v>
      </c>
      <c r="H149" s="102">
        <f t="shared" si="39"/>
        <v>0</v>
      </c>
      <c r="I149" s="102">
        <f t="shared" si="39"/>
        <v>0</v>
      </c>
      <c r="J149" s="102">
        <f t="shared" si="39"/>
        <v>50000</v>
      </c>
      <c r="K149" s="102">
        <f t="shared" si="39"/>
        <v>50000</v>
      </c>
      <c r="L149" s="102">
        <f>L150+L151</f>
        <v>0</v>
      </c>
      <c r="M149" s="174">
        <f>M150+M151+M152+M153</f>
        <v>739800</v>
      </c>
      <c r="N149" s="69"/>
      <c r="O149" s="69"/>
      <c r="P149" s="69"/>
      <c r="Q149" s="69"/>
      <c r="R149" s="69"/>
      <c r="S149" s="69"/>
      <c r="T149" s="69"/>
    </row>
    <row r="150" spans="1:20" s="70" customFormat="1" ht="15.75" customHeight="1">
      <c r="A150" s="101" t="s">
        <v>50</v>
      </c>
      <c r="B150" s="97" t="s">
        <v>10</v>
      </c>
      <c r="C150" s="71">
        <v>432500</v>
      </c>
      <c r="D150" s="71">
        <v>293900</v>
      </c>
      <c r="E150" s="71">
        <v>12600</v>
      </c>
      <c r="F150" s="102"/>
      <c r="G150" s="71"/>
      <c r="H150" s="71"/>
      <c r="I150" s="71"/>
      <c r="J150" s="71"/>
      <c r="K150" s="71"/>
      <c r="L150" s="103"/>
      <c r="M150" s="104">
        <f t="shared" si="37"/>
        <v>432500</v>
      </c>
      <c r="N150" s="69"/>
      <c r="O150" s="69"/>
      <c r="P150" s="69"/>
      <c r="Q150" s="69"/>
      <c r="R150" s="69"/>
      <c r="S150" s="69"/>
      <c r="T150" s="69"/>
    </row>
    <row r="151" spans="1:13" ht="33" customHeight="1">
      <c r="A151" s="101" t="s">
        <v>114</v>
      </c>
      <c r="B151" s="93" t="s">
        <v>119</v>
      </c>
      <c r="C151" s="71">
        <v>251400</v>
      </c>
      <c r="D151" s="71"/>
      <c r="E151" s="71"/>
      <c r="F151" s="102"/>
      <c r="G151" s="71"/>
      <c r="H151" s="71"/>
      <c r="I151" s="71"/>
      <c r="J151" s="71"/>
      <c r="K151" s="71"/>
      <c r="L151" s="103"/>
      <c r="M151" s="104">
        <f t="shared" si="37"/>
        <v>251400</v>
      </c>
    </row>
    <row r="152" spans="1:13" ht="30" customHeight="1">
      <c r="A152" s="176" t="s">
        <v>262</v>
      </c>
      <c r="B152" s="116" t="s">
        <v>263</v>
      </c>
      <c r="C152" s="71">
        <v>5900</v>
      </c>
      <c r="D152" s="71"/>
      <c r="E152" s="71"/>
      <c r="F152" s="102"/>
      <c r="G152" s="71"/>
      <c r="H152" s="71"/>
      <c r="I152" s="71"/>
      <c r="J152" s="71"/>
      <c r="K152" s="71"/>
      <c r="L152" s="103"/>
      <c r="M152" s="104">
        <f t="shared" si="37"/>
        <v>5900</v>
      </c>
    </row>
    <row r="153" spans="1:13" ht="21" customHeight="1">
      <c r="A153" s="176" t="s">
        <v>78</v>
      </c>
      <c r="B153" s="93" t="s">
        <v>16</v>
      </c>
      <c r="C153" s="71"/>
      <c r="D153" s="71"/>
      <c r="E153" s="71"/>
      <c r="F153" s="71">
        <f>G153+J153</f>
        <v>50000</v>
      </c>
      <c r="G153" s="71"/>
      <c r="H153" s="71"/>
      <c r="I153" s="71"/>
      <c r="J153" s="71">
        <f>K153</f>
        <v>50000</v>
      </c>
      <c r="K153" s="71">
        <v>50000</v>
      </c>
      <c r="L153" s="103"/>
      <c r="M153" s="104">
        <f t="shared" si="37"/>
        <v>50000</v>
      </c>
    </row>
    <row r="154" spans="1:20" s="70" customFormat="1" ht="15.75" customHeight="1">
      <c r="A154" s="168" t="s">
        <v>234</v>
      </c>
      <c r="B154" s="118" t="s">
        <v>233</v>
      </c>
      <c r="C154" s="102">
        <f>C155+C156+C157+C158+C159</f>
        <v>1655600</v>
      </c>
      <c r="D154" s="102">
        <f aca="true" t="shared" si="40" ref="D154:J154">D155+D156+D157+D158+D159</f>
        <v>589700</v>
      </c>
      <c r="E154" s="102">
        <f t="shared" si="40"/>
        <v>14800</v>
      </c>
      <c r="F154" s="102">
        <f>F155+F156+F157+F158+F159</f>
        <v>159700</v>
      </c>
      <c r="G154" s="102">
        <f t="shared" si="40"/>
        <v>0</v>
      </c>
      <c r="H154" s="102">
        <f t="shared" si="40"/>
        <v>0</v>
      </c>
      <c r="I154" s="102">
        <f t="shared" si="40"/>
        <v>0</v>
      </c>
      <c r="J154" s="102">
        <f t="shared" si="40"/>
        <v>159700</v>
      </c>
      <c r="K154" s="102">
        <f>K155+K156+K157+K158+K159</f>
        <v>159700</v>
      </c>
      <c r="L154" s="102">
        <f>L155+L156+L157+L159</f>
        <v>0</v>
      </c>
      <c r="M154" s="174">
        <f aca="true" t="shared" si="41" ref="M154:M187">C154+F154</f>
        <v>1815300</v>
      </c>
      <c r="N154" s="69"/>
      <c r="O154" s="69"/>
      <c r="P154" s="69"/>
      <c r="Q154" s="69"/>
      <c r="R154" s="69"/>
      <c r="S154" s="69"/>
      <c r="T154" s="69"/>
    </row>
    <row r="155" spans="1:20" ht="16.5" customHeight="1">
      <c r="A155" s="101" t="s">
        <v>50</v>
      </c>
      <c r="B155" s="97" t="s">
        <v>29</v>
      </c>
      <c r="C155" s="71">
        <v>887500</v>
      </c>
      <c r="D155" s="71">
        <v>589700</v>
      </c>
      <c r="E155" s="71">
        <v>14800</v>
      </c>
      <c r="F155" s="71"/>
      <c r="G155" s="71"/>
      <c r="H155" s="71"/>
      <c r="I155" s="71"/>
      <c r="J155" s="71"/>
      <c r="K155" s="71"/>
      <c r="L155" s="103"/>
      <c r="M155" s="104">
        <f t="shared" si="41"/>
        <v>887500</v>
      </c>
      <c r="T155" s="69"/>
    </row>
    <row r="156" spans="1:13" ht="21.75" customHeight="1">
      <c r="A156" s="101" t="s">
        <v>54</v>
      </c>
      <c r="B156" s="97" t="s">
        <v>117</v>
      </c>
      <c r="C156" s="71">
        <v>97100</v>
      </c>
      <c r="D156" s="71"/>
      <c r="E156" s="71"/>
      <c r="F156" s="71"/>
      <c r="G156" s="71"/>
      <c r="H156" s="71"/>
      <c r="I156" s="71"/>
      <c r="J156" s="71"/>
      <c r="K156" s="71"/>
      <c r="L156" s="103"/>
      <c r="M156" s="104">
        <f t="shared" si="41"/>
        <v>97100</v>
      </c>
    </row>
    <row r="157" spans="1:20" ht="18" customHeight="1">
      <c r="A157" s="192">
        <v>180404</v>
      </c>
      <c r="B157" s="98" t="s">
        <v>168</v>
      </c>
      <c r="C157" s="71">
        <v>671000</v>
      </c>
      <c r="D157" s="71"/>
      <c r="E157" s="71"/>
      <c r="F157" s="71"/>
      <c r="G157" s="71"/>
      <c r="H157" s="71"/>
      <c r="I157" s="71"/>
      <c r="J157" s="71"/>
      <c r="K157" s="71"/>
      <c r="L157" s="103"/>
      <c r="M157" s="104">
        <f t="shared" si="41"/>
        <v>671000</v>
      </c>
      <c r="T157" s="69"/>
    </row>
    <row r="158" spans="1:20" ht="36.75" customHeight="1">
      <c r="A158" s="192">
        <v>180409</v>
      </c>
      <c r="B158" s="98" t="s">
        <v>264</v>
      </c>
      <c r="C158" s="71"/>
      <c r="D158" s="71"/>
      <c r="E158" s="71"/>
      <c r="F158" s="71">
        <f>G158+J158</f>
        <v>85000</v>
      </c>
      <c r="G158" s="71"/>
      <c r="H158" s="71"/>
      <c r="I158" s="71"/>
      <c r="J158" s="71">
        <f>K158</f>
        <v>85000</v>
      </c>
      <c r="K158" s="71">
        <v>85000</v>
      </c>
      <c r="L158" s="103"/>
      <c r="M158" s="104">
        <f t="shared" si="41"/>
        <v>85000</v>
      </c>
      <c r="T158" s="69"/>
    </row>
    <row r="159" spans="1:20" ht="16.5" customHeight="1">
      <c r="A159" s="101" t="s">
        <v>78</v>
      </c>
      <c r="B159" s="93" t="s">
        <v>16</v>
      </c>
      <c r="C159" s="102"/>
      <c r="D159" s="71"/>
      <c r="E159" s="71"/>
      <c r="F159" s="71">
        <f>G159+J159</f>
        <v>74700</v>
      </c>
      <c r="G159" s="71"/>
      <c r="H159" s="71"/>
      <c r="I159" s="71"/>
      <c r="J159" s="71">
        <f>K159</f>
        <v>74700</v>
      </c>
      <c r="K159" s="71">
        <v>74700</v>
      </c>
      <c r="L159" s="103"/>
      <c r="M159" s="104">
        <f t="shared" si="41"/>
        <v>74700</v>
      </c>
      <c r="T159" s="69"/>
    </row>
    <row r="160" spans="1:20" s="70" customFormat="1" ht="14.25" customHeight="1">
      <c r="A160" s="168" t="s">
        <v>235</v>
      </c>
      <c r="B160" s="118" t="s">
        <v>45</v>
      </c>
      <c r="C160" s="102">
        <f>C161+C162</f>
        <v>1480000</v>
      </c>
      <c r="D160" s="102">
        <f aca="true" t="shared" si="42" ref="D160:M160">D161+D162</f>
        <v>912500</v>
      </c>
      <c r="E160" s="102">
        <f t="shared" si="42"/>
        <v>36800</v>
      </c>
      <c r="F160" s="102">
        <f t="shared" si="42"/>
        <v>21000</v>
      </c>
      <c r="G160" s="102">
        <f t="shared" si="42"/>
        <v>0</v>
      </c>
      <c r="H160" s="102">
        <f t="shared" si="42"/>
        <v>0</v>
      </c>
      <c r="I160" s="102">
        <f t="shared" si="42"/>
        <v>0</v>
      </c>
      <c r="J160" s="102">
        <f t="shared" si="42"/>
        <v>21000</v>
      </c>
      <c r="K160" s="102">
        <f t="shared" si="42"/>
        <v>21000</v>
      </c>
      <c r="L160" s="102">
        <f t="shared" si="42"/>
        <v>0</v>
      </c>
      <c r="M160" s="174">
        <f t="shared" si="42"/>
        <v>1501000</v>
      </c>
      <c r="N160" s="69"/>
      <c r="O160" s="69"/>
      <c r="P160" s="69"/>
      <c r="Q160" s="69"/>
      <c r="R160" s="69"/>
      <c r="S160" s="69"/>
      <c r="T160" s="69"/>
    </row>
    <row r="161" spans="1:13" ht="18.75" customHeight="1">
      <c r="A161" s="101" t="s">
        <v>50</v>
      </c>
      <c r="B161" s="97" t="s">
        <v>10</v>
      </c>
      <c r="C161" s="71">
        <v>1480000</v>
      </c>
      <c r="D161" s="71">
        <v>912500</v>
      </c>
      <c r="E161" s="71">
        <v>36800</v>
      </c>
      <c r="F161" s="71">
        <f>G161+J161</f>
        <v>0</v>
      </c>
      <c r="G161" s="71"/>
      <c r="H161" s="71"/>
      <c r="I161" s="71"/>
      <c r="J161" s="71"/>
      <c r="K161" s="71"/>
      <c r="L161" s="103"/>
      <c r="M161" s="104">
        <f t="shared" si="41"/>
        <v>1480000</v>
      </c>
    </row>
    <row r="162" spans="1:13" ht="17.25" customHeight="1">
      <c r="A162" s="101" t="s">
        <v>78</v>
      </c>
      <c r="B162" s="97" t="s">
        <v>16</v>
      </c>
      <c r="C162" s="71"/>
      <c r="D162" s="189"/>
      <c r="E162" s="189"/>
      <c r="F162" s="71">
        <f>G162+J162</f>
        <v>21000</v>
      </c>
      <c r="G162" s="189"/>
      <c r="H162" s="189"/>
      <c r="I162" s="189"/>
      <c r="J162" s="189">
        <f>K162</f>
        <v>21000</v>
      </c>
      <c r="K162" s="189">
        <v>21000</v>
      </c>
      <c r="L162" s="190"/>
      <c r="M162" s="104">
        <f t="shared" si="41"/>
        <v>21000</v>
      </c>
    </row>
    <row r="163" spans="1:20" ht="26.25" customHeight="1">
      <c r="A163" s="193">
        <v>76</v>
      </c>
      <c r="B163" s="118" t="s">
        <v>271</v>
      </c>
      <c r="C163" s="102">
        <f>C164</f>
        <v>141400</v>
      </c>
      <c r="D163" s="102">
        <f aca="true" t="shared" si="43" ref="D163:L163">D164</f>
        <v>0</v>
      </c>
      <c r="E163" s="102">
        <f t="shared" si="43"/>
        <v>0</v>
      </c>
      <c r="F163" s="102">
        <f t="shared" si="43"/>
        <v>0</v>
      </c>
      <c r="G163" s="102">
        <f t="shared" si="43"/>
        <v>0</v>
      </c>
      <c r="H163" s="102">
        <f t="shared" si="43"/>
        <v>0</v>
      </c>
      <c r="I163" s="102">
        <f t="shared" si="43"/>
        <v>0</v>
      </c>
      <c r="J163" s="102">
        <f t="shared" si="43"/>
        <v>0</v>
      </c>
      <c r="K163" s="102">
        <f t="shared" si="43"/>
        <v>0</v>
      </c>
      <c r="L163" s="102">
        <f t="shared" si="43"/>
        <v>0</v>
      </c>
      <c r="M163" s="174">
        <f>C163+F163</f>
        <v>141400</v>
      </c>
      <c r="T163" s="69"/>
    </row>
    <row r="164" spans="1:20" ht="18.75" customHeight="1" thickBot="1">
      <c r="A164" s="194">
        <v>250102</v>
      </c>
      <c r="B164" s="98" t="s">
        <v>24</v>
      </c>
      <c r="C164" s="71">
        <v>141400</v>
      </c>
      <c r="D164" s="195"/>
      <c r="E164" s="195"/>
      <c r="F164" s="195"/>
      <c r="G164" s="195"/>
      <c r="H164" s="195"/>
      <c r="I164" s="195"/>
      <c r="J164" s="195"/>
      <c r="K164" s="195"/>
      <c r="L164" s="196"/>
      <c r="M164" s="197">
        <f t="shared" si="41"/>
        <v>141400</v>
      </c>
      <c r="T164" s="69"/>
    </row>
    <row r="165" spans="1:20" s="70" customFormat="1" ht="17.25" customHeight="1" thickBot="1">
      <c r="A165" s="68"/>
      <c r="B165" s="145" t="s">
        <v>25</v>
      </c>
      <c r="C165" s="73">
        <f aca="true" t="shared" si="44" ref="C165:M165">C14+C26+C45+C61+C67+C77+C81+C90+C94+C106+C109+C133+C137+C140+C149+C154+C160+C163</f>
        <v>506200200</v>
      </c>
      <c r="D165" s="73">
        <f t="shared" si="44"/>
        <v>279407574</v>
      </c>
      <c r="E165" s="73">
        <f t="shared" si="44"/>
        <v>45538421</v>
      </c>
      <c r="F165" s="73">
        <f t="shared" si="44"/>
        <v>86573870</v>
      </c>
      <c r="G165" s="73">
        <f t="shared" si="44"/>
        <v>40503660</v>
      </c>
      <c r="H165" s="73">
        <f t="shared" si="44"/>
        <v>5801840</v>
      </c>
      <c r="I165" s="73">
        <f t="shared" si="44"/>
        <v>388130</v>
      </c>
      <c r="J165" s="73">
        <f t="shared" si="44"/>
        <v>46070210</v>
      </c>
      <c r="K165" s="73">
        <f t="shared" si="44"/>
        <v>38589300</v>
      </c>
      <c r="L165" s="73">
        <f t="shared" si="44"/>
        <v>2389300</v>
      </c>
      <c r="M165" s="74">
        <f t="shared" si="44"/>
        <v>592774070</v>
      </c>
      <c r="N165" s="69"/>
      <c r="O165" s="69"/>
      <c r="P165" s="69"/>
      <c r="Q165" s="69"/>
      <c r="R165" s="69"/>
      <c r="S165" s="69"/>
      <c r="T165" s="69"/>
    </row>
    <row r="166" spans="1:25" s="70" customFormat="1" ht="32.25" customHeight="1" thickBot="1">
      <c r="A166" s="198"/>
      <c r="B166" s="146" t="s">
        <v>209</v>
      </c>
      <c r="C166" s="73">
        <f>C168+C169+C170+C171+C172+C174+C167</f>
        <v>164823850</v>
      </c>
      <c r="D166" s="73">
        <f>D168+D169+D170+D171+D172+D174+D167</f>
        <v>0</v>
      </c>
      <c r="E166" s="73">
        <f>E168+E169+E170+E171+E172+E174+E167</f>
        <v>0</v>
      </c>
      <c r="F166" s="73">
        <f>F168+F169+F170+F171+F172+F174+F167</f>
        <v>0</v>
      </c>
      <c r="G166" s="73">
        <f aca="true" t="shared" si="45" ref="G166:M166">G168+G169+G170+G171+G172+G174+G167</f>
        <v>0</v>
      </c>
      <c r="H166" s="73">
        <f t="shared" si="45"/>
        <v>0</v>
      </c>
      <c r="I166" s="73">
        <f t="shared" si="45"/>
        <v>0</v>
      </c>
      <c r="J166" s="73">
        <f t="shared" si="45"/>
        <v>0</v>
      </c>
      <c r="K166" s="73">
        <f t="shared" si="45"/>
        <v>0</v>
      </c>
      <c r="L166" s="73">
        <f t="shared" si="45"/>
        <v>0</v>
      </c>
      <c r="M166" s="74">
        <f t="shared" si="45"/>
        <v>164823850</v>
      </c>
      <c r="N166" s="29"/>
      <c r="O166" s="29"/>
      <c r="P166" s="29"/>
      <c r="Q166" s="29"/>
      <c r="R166" s="29"/>
      <c r="S166" s="29"/>
      <c r="T166" s="29"/>
      <c r="U166" s="29"/>
      <c r="V166" s="29"/>
      <c r="W166" s="29"/>
      <c r="X166" s="29"/>
      <c r="Y166" s="29"/>
    </row>
    <row r="167" spans="1:25" s="70" customFormat="1" ht="15" customHeight="1">
      <c r="A167" s="199" t="s">
        <v>46</v>
      </c>
      <c r="B167" s="147" t="s">
        <v>251</v>
      </c>
      <c r="C167" s="179">
        <v>1329000</v>
      </c>
      <c r="D167" s="162"/>
      <c r="E167" s="162"/>
      <c r="F167" s="162"/>
      <c r="G167" s="162"/>
      <c r="H167" s="162"/>
      <c r="I167" s="162"/>
      <c r="J167" s="162"/>
      <c r="K167" s="162"/>
      <c r="L167" s="179"/>
      <c r="M167" s="200">
        <f t="shared" si="41"/>
        <v>1329000</v>
      </c>
      <c r="N167" s="29"/>
      <c r="O167" s="29"/>
      <c r="P167" s="29"/>
      <c r="Q167" s="29"/>
      <c r="R167" s="29"/>
      <c r="S167" s="29"/>
      <c r="T167" s="29"/>
      <c r="U167" s="29"/>
      <c r="V167" s="29"/>
      <c r="W167" s="29"/>
      <c r="X167" s="29"/>
      <c r="Y167" s="29"/>
    </row>
    <row r="168" spans="1:20" ht="69" customHeight="1" thickBot="1">
      <c r="A168" s="259" t="s">
        <v>2</v>
      </c>
      <c r="B168" s="260" t="s">
        <v>152</v>
      </c>
      <c r="C168" s="261">
        <v>125590000</v>
      </c>
      <c r="D168" s="261"/>
      <c r="E168" s="261"/>
      <c r="F168" s="261"/>
      <c r="G168" s="261"/>
      <c r="H168" s="261"/>
      <c r="I168" s="261"/>
      <c r="J168" s="261"/>
      <c r="K168" s="261"/>
      <c r="L168" s="243"/>
      <c r="M168" s="262">
        <f t="shared" si="41"/>
        <v>125590000</v>
      </c>
      <c r="T168" s="69"/>
    </row>
    <row r="169" spans="1:20" ht="99" customHeight="1">
      <c r="A169" s="264" t="s">
        <v>128</v>
      </c>
      <c r="B169" s="265" t="s">
        <v>174</v>
      </c>
      <c r="C169" s="249">
        <v>35394100</v>
      </c>
      <c r="D169" s="249"/>
      <c r="E169" s="249"/>
      <c r="F169" s="249"/>
      <c r="G169" s="249"/>
      <c r="H169" s="249"/>
      <c r="I169" s="249"/>
      <c r="J169" s="249"/>
      <c r="K169" s="249"/>
      <c r="L169" s="249"/>
      <c r="M169" s="266">
        <f t="shared" si="41"/>
        <v>35394100</v>
      </c>
      <c r="T169" s="69"/>
    </row>
    <row r="170" spans="1:20" ht="220.5" customHeight="1">
      <c r="A170" s="199" t="s">
        <v>48</v>
      </c>
      <c r="B170" s="129" t="s">
        <v>247</v>
      </c>
      <c r="C170" s="71">
        <v>1147100</v>
      </c>
      <c r="D170" s="71"/>
      <c r="E170" s="179"/>
      <c r="F170" s="71"/>
      <c r="G170" s="179"/>
      <c r="H170" s="179"/>
      <c r="I170" s="179"/>
      <c r="J170" s="179"/>
      <c r="K170" s="179"/>
      <c r="L170" s="71"/>
      <c r="M170" s="201">
        <f t="shared" si="41"/>
        <v>1147100</v>
      </c>
      <c r="T170" s="69"/>
    </row>
    <row r="171" spans="1:20" ht="63.75" customHeight="1">
      <c r="A171" s="199" t="s">
        <v>129</v>
      </c>
      <c r="B171" s="117" t="s">
        <v>143</v>
      </c>
      <c r="C171" s="71">
        <v>92150</v>
      </c>
      <c r="D171" s="71"/>
      <c r="E171" s="179"/>
      <c r="F171" s="71"/>
      <c r="G171" s="179"/>
      <c r="H171" s="179"/>
      <c r="I171" s="179"/>
      <c r="J171" s="179"/>
      <c r="K171" s="179"/>
      <c r="L171" s="71"/>
      <c r="M171" s="201">
        <f t="shared" si="41"/>
        <v>92150</v>
      </c>
      <c r="T171" s="69"/>
    </row>
    <row r="172" spans="1:20" ht="114" customHeight="1" thickBot="1">
      <c r="A172" s="202" t="s">
        <v>144</v>
      </c>
      <c r="B172" s="149" t="s">
        <v>145</v>
      </c>
      <c r="C172" s="189">
        <v>1271500</v>
      </c>
      <c r="D172" s="189"/>
      <c r="E172" s="189"/>
      <c r="F172" s="189"/>
      <c r="G172" s="189"/>
      <c r="H172" s="189"/>
      <c r="I172" s="189"/>
      <c r="J172" s="189"/>
      <c r="K172" s="189"/>
      <c r="L172" s="189"/>
      <c r="M172" s="203">
        <f t="shared" si="41"/>
        <v>1271500</v>
      </c>
      <c r="T172" s="69"/>
    </row>
    <row r="173" spans="1:20" ht="63.75" customHeight="1" hidden="1">
      <c r="A173" s="202" t="s">
        <v>196</v>
      </c>
      <c r="B173" s="149" t="s">
        <v>197</v>
      </c>
      <c r="C173" s="189"/>
      <c r="D173" s="189"/>
      <c r="E173" s="189"/>
      <c r="F173" s="189"/>
      <c r="G173" s="189"/>
      <c r="H173" s="189"/>
      <c r="I173" s="189"/>
      <c r="J173" s="189"/>
      <c r="K173" s="189"/>
      <c r="L173" s="189"/>
      <c r="M173" s="197"/>
      <c r="T173" s="69"/>
    </row>
    <row r="174" spans="1:13" ht="105" customHeight="1" hidden="1" thickBot="1">
      <c r="A174" s="191"/>
      <c r="B174" s="120" t="s">
        <v>206</v>
      </c>
      <c r="C174" s="189"/>
      <c r="D174" s="189"/>
      <c r="E174" s="189"/>
      <c r="F174" s="189"/>
      <c r="G174" s="189"/>
      <c r="H174" s="189"/>
      <c r="I174" s="189"/>
      <c r="J174" s="189"/>
      <c r="K174" s="189"/>
      <c r="L174" s="189"/>
      <c r="M174" s="203">
        <f>C174+F174</f>
        <v>0</v>
      </c>
    </row>
    <row r="175" spans="1:20" ht="32.25" customHeight="1" thickBot="1">
      <c r="A175" s="204"/>
      <c r="B175" s="146" t="s">
        <v>208</v>
      </c>
      <c r="C175" s="73">
        <f>C177+C178+C179+C180+C181+C183+C176</f>
        <v>85500450</v>
      </c>
      <c r="D175" s="73"/>
      <c r="E175" s="73">
        <f aca="true" t="shared" si="46" ref="E175:M175">E177+E178+E179+E180+E181+E183+E176</f>
        <v>0</v>
      </c>
      <c r="F175" s="73">
        <f t="shared" si="46"/>
        <v>0</v>
      </c>
      <c r="G175" s="73">
        <f t="shared" si="46"/>
        <v>0</v>
      </c>
      <c r="H175" s="73">
        <f t="shared" si="46"/>
        <v>0</v>
      </c>
      <c r="I175" s="73">
        <f t="shared" si="46"/>
        <v>0</v>
      </c>
      <c r="J175" s="73">
        <f t="shared" si="46"/>
        <v>0</v>
      </c>
      <c r="K175" s="73">
        <f t="shared" si="46"/>
        <v>0</v>
      </c>
      <c r="L175" s="73">
        <f t="shared" si="46"/>
        <v>0</v>
      </c>
      <c r="M175" s="74">
        <f t="shared" si="46"/>
        <v>85500450</v>
      </c>
      <c r="T175" s="69"/>
    </row>
    <row r="176" spans="1:25" s="70" customFormat="1" ht="15.75" customHeight="1">
      <c r="A176" s="199" t="s">
        <v>46</v>
      </c>
      <c r="B176" s="147" t="s">
        <v>252</v>
      </c>
      <c r="C176" s="179">
        <v>1212600</v>
      </c>
      <c r="D176" s="162"/>
      <c r="E176" s="162"/>
      <c r="F176" s="162"/>
      <c r="G176" s="162"/>
      <c r="H176" s="162"/>
      <c r="I176" s="162"/>
      <c r="J176" s="162"/>
      <c r="K176" s="162"/>
      <c r="L176" s="179"/>
      <c r="M176" s="200">
        <f t="shared" si="41"/>
        <v>1212600</v>
      </c>
      <c r="N176" s="29"/>
      <c r="O176" s="29"/>
      <c r="P176" s="29"/>
      <c r="Q176" s="29"/>
      <c r="R176" s="29"/>
      <c r="S176" s="29"/>
      <c r="T176" s="29"/>
      <c r="U176" s="29"/>
      <c r="V176" s="29"/>
      <c r="W176" s="29"/>
      <c r="X176" s="29"/>
      <c r="Y176" s="29"/>
    </row>
    <row r="177" spans="1:20" s="172" customFormat="1" ht="66" customHeight="1">
      <c r="A177" s="199" t="s">
        <v>2</v>
      </c>
      <c r="B177" s="148" t="s">
        <v>142</v>
      </c>
      <c r="C177" s="179">
        <v>68409500</v>
      </c>
      <c r="D177" s="179"/>
      <c r="E177" s="179"/>
      <c r="F177" s="179">
        <f>SUM(G177+J177)</f>
        <v>0</v>
      </c>
      <c r="G177" s="179"/>
      <c r="H177" s="179"/>
      <c r="I177" s="179"/>
      <c r="J177" s="179"/>
      <c r="K177" s="179"/>
      <c r="L177" s="71"/>
      <c r="M177" s="201">
        <f t="shared" si="41"/>
        <v>68409500</v>
      </c>
      <c r="N177" s="171"/>
      <c r="O177" s="171"/>
      <c r="P177" s="171"/>
      <c r="Q177" s="171"/>
      <c r="R177" s="171"/>
      <c r="S177" s="171"/>
      <c r="T177" s="171"/>
    </row>
    <row r="178" spans="1:20" s="172" customFormat="1" ht="97.5" customHeight="1" thickBot="1">
      <c r="A178" s="267" t="s">
        <v>128</v>
      </c>
      <c r="B178" s="268" t="s">
        <v>174</v>
      </c>
      <c r="C178" s="243">
        <v>14090100</v>
      </c>
      <c r="D178" s="243"/>
      <c r="E178" s="243"/>
      <c r="F178" s="243">
        <f>SUM(G178+J178)</f>
        <v>0</v>
      </c>
      <c r="G178" s="243"/>
      <c r="H178" s="243"/>
      <c r="I178" s="243"/>
      <c r="J178" s="243"/>
      <c r="K178" s="243"/>
      <c r="L178" s="243"/>
      <c r="M178" s="262">
        <f t="shared" si="41"/>
        <v>14090100</v>
      </c>
      <c r="N178" s="171"/>
      <c r="O178" s="171"/>
      <c r="P178" s="171"/>
      <c r="Q178" s="171"/>
      <c r="R178" s="171"/>
      <c r="S178" s="171"/>
      <c r="T178" s="171"/>
    </row>
    <row r="179" spans="1:20" s="172" customFormat="1" ht="224.25" customHeight="1">
      <c r="A179" s="199" t="s">
        <v>48</v>
      </c>
      <c r="B179" s="263" t="s">
        <v>247</v>
      </c>
      <c r="C179" s="179">
        <v>443300</v>
      </c>
      <c r="D179" s="179"/>
      <c r="E179" s="179"/>
      <c r="F179" s="179">
        <f>SUM(G179+J179)</f>
        <v>0</v>
      </c>
      <c r="G179" s="179"/>
      <c r="H179" s="179"/>
      <c r="I179" s="179"/>
      <c r="J179" s="179"/>
      <c r="K179" s="179"/>
      <c r="L179" s="179"/>
      <c r="M179" s="200">
        <f t="shared" si="41"/>
        <v>443300</v>
      </c>
      <c r="N179" s="171"/>
      <c r="O179" s="171"/>
      <c r="P179" s="171"/>
      <c r="Q179" s="171"/>
      <c r="R179" s="171"/>
      <c r="S179" s="171"/>
      <c r="T179" s="171"/>
    </row>
    <row r="180" spans="1:20" s="172" customFormat="1" ht="66" customHeight="1">
      <c r="A180" s="170" t="s">
        <v>129</v>
      </c>
      <c r="B180" s="117" t="s">
        <v>143</v>
      </c>
      <c r="C180" s="71">
        <v>125950</v>
      </c>
      <c r="D180" s="71"/>
      <c r="E180" s="71"/>
      <c r="F180" s="71">
        <f>SUM(G180+J180)</f>
        <v>0</v>
      </c>
      <c r="G180" s="71"/>
      <c r="H180" s="71"/>
      <c r="I180" s="71"/>
      <c r="J180" s="71"/>
      <c r="K180" s="71"/>
      <c r="L180" s="71"/>
      <c r="M180" s="201">
        <f t="shared" si="41"/>
        <v>125950</v>
      </c>
      <c r="N180" s="171"/>
      <c r="O180" s="171"/>
      <c r="P180" s="171"/>
      <c r="Q180" s="171"/>
      <c r="R180" s="171"/>
      <c r="S180" s="171"/>
      <c r="T180" s="171"/>
    </row>
    <row r="181" spans="1:20" s="172" customFormat="1" ht="108.75" customHeight="1" thickBot="1">
      <c r="A181" s="170" t="s">
        <v>144</v>
      </c>
      <c r="B181" s="131" t="s">
        <v>145</v>
      </c>
      <c r="C181" s="71">
        <v>1219000</v>
      </c>
      <c r="D181" s="72"/>
      <c r="E181" s="72"/>
      <c r="F181" s="71"/>
      <c r="G181" s="72"/>
      <c r="H181" s="72"/>
      <c r="I181" s="72"/>
      <c r="J181" s="71"/>
      <c r="K181" s="72"/>
      <c r="L181" s="71"/>
      <c r="M181" s="201">
        <f t="shared" si="41"/>
        <v>1219000</v>
      </c>
      <c r="N181" s="171"/>
      <c r="O181" s="171"/>
      <c r="P181" s="171"/>
      <c r="Q181" s="171"/>
      <c r="R181" s="171"/>
      <c r="S181" s="171"/>
      <c r="T181" s="171"/>
    </row>
    <row r="182" spans="1:20" s="172" customFormat="1" ht="69" customHeight="1" hidden="1">
      <c r="A182" s="205" t="s">
        <v>196</v>
      </c>
      <c r="B182" s="150" t="s">
        <v>197</v>
      </c>
      <c r="C182" s="195"/>
      <c r="D182" s="206"/>
      <c r="E182" s="206"/>
      <c r="F182" s="195"/>
      <c r="G182" s="206"/>
      <c r="H182" s="206"/>
      <c r="I182" s="206"/>
      <c r="J182" s="195"/>
      <c r="K182" s="206"/>
      <c r="L182" s="195"/>
      <c r="M182" s="207">
        <f t="shared" si="41"/>
        <v>0</v>
      </c>
      <c r="N182" s="171"/>
      <c r="O182" s="171"/>
      <c r="P182" s="171"/>
      <c r="Q182" s="171"/>
      <c r="R182" s="171"/>
      <c r="S182" s="171"/>
      <c r="T182" s="171"/>
    </row>
    <row r="183" spans="1:13" ht="105.75" customHeight="1" hidden="1" thickBot="1">
      <c r="A183" s="191"/>
      <c r="B183" s="120" t="s">
        <v>207</v>
      </c>
      <c r="C183" s="189"/>
      <c r="D183" s="189"/>
      <c r="E183" s="189"/>
      <c r="F183" s="189"/>
      <c r="G183" s="189"/>
      <c r="H183" s="189"/>
      <c r="I183" s="189"/>
      <c r="J183" s="189"/>
      <c r="K183" s="189"/>
      <c r="L183" s="189"/>
      <c r="M183" s="203">
        <f t="shared" si="41"/>
        <v>0</v>
      </c>
    </row>
    <row r="184" spans="1:20" s="172" customFormat="1" ht="16.5" customHeight="1" thickBot="1">
      <c r="A184" s="208"/>
      <c r="B184" s="146" t="s">
        <v>123</v>
      </c>
      <c r="C184" s="73">
        <f>C185+C186+C187</f>
        <v>1747300</v>
      </c>
      <c r="D184" s="73"/>
      <c r="E184" s="73">
        <f aca="true" t="shared" si="47" ref="E184:M184">E185+E186+E187</f>
        <v>0</v>
      </c>
      <c r="F184" s="73">
        <f t="shared" si="47"/>
        <v>157100</v>
      </c>
      <c r="G184" s="73">
        <f t="shared" si="47"/>
        <v>50300</v>
      </c>
      <c r="H184" s="73">
        <f t="shared" si="47"/>
        <v>0</v>
      </c>
      <c r="I184" s="73">
        <f t="shared" si="47"/>
        <v>0</v>
      </c>
      <c r="J184" s="73">
        <f t="shared" si="47"/>
        <v>106800</v>
      </c>
      <c r="K184" s="73">
        <f t="shared" si="47"/>
        <v>0</v>
      </c>
      <c r="L184" s="73">
        <f t="shared" si="47"/>
        <v>0</v>
      </c>
      <c r="M184" s="74">
        <f t="shared" si="47"/>
        <v>1904400</v>
      </c>
      <c r="N184" s="171"/>
      <c r="O184" s="171"/>
      <c r="P184" s="171"/>
      <c r="Q184" s="171"/>
      <c r="R184" s="171"/>
      <c r="S184" s="171"/>
      <c r="T184" s="171"/>
    </row>
    <row r="185" spans="1:20" ht="16.5" customHeight="1">
      <c r="A185" s="199" t="s">
        <v>46</v>
      </c>
      <c r="B185" s="147" t="s">
        <v>252</v>
      </c>
      <c r="C185" s="179">
        <v>1747300</v>
      </c>
      <c r="D185" s="179"/>
      <c r="E185" s="179"/>
      <c r="F185" s="179"/>
      <c r="G185" s="179"/>
      <c r="H185" s="179"/>
      <c r="I185" s="179"/>
      <c r="J185" s="179"/>
      <c r="K185" s="179"/>
      <c r="L185" s="179"/>
      <c r="M185" s="200">
        <f t="shared" si="41"/>
        <v>1747300</v>
      </c>
      <c r="N185" s="177"/>
      <c r="O185" s="177"/>
      <c r="P185" s="177"/>
      <c r="Q185" s="177"/>
      <c r="R185" s="177"/>
      <c r="S185" s="177"/>
      <c r="T185" s="69"/>
    </row>
    <row r="186" spans="1:20" ht="54" customHeight="1" thickBot="1">
      <c r="A186" s="205" t="s">
        <v>245</v>
      </c>
      <c r="B186" s="99" t="s">
        <v>246</v>
      </c>
      <c r="C186" s="195"/>
      <c r="D186" s="195"/>
      <c r="E186" s="195"/>
      <c r="F186" s="71">
        <f>G186+J186</f>
        <v>157100</v>
      </c>
      <c r="G186" s="71">
        <v>50300</v>
      </c>
      <c r="H186" s="71"/>
      <c r="I186" s="71"/>
      <c r="J186" s="71">
        <v>106800</v>
      </c>
      <c r="K186" s="71"/>
      <c r="L186" s="102"/>
      <c r="M186" s="207">
        <f>C186+F186</f>
        <v>157100</v>
      </c>
      <c r="N186" s="177"/>
      <c r="O186" s="177"/>
      <c r="P186" s="177"/>
      <c r="Q186" s="177"/>
      <c r="R186" s="177"/>
      <c r="S186" s="177"/>
      <c r="T186" s="69"/>
    </row>
    <row r="187" spans="1:13" ht="95.25" customHeight="1" hidden="1" thickBot="1">
      <c r="A187" s="191"/>
      <c r="B187" s="120" t="s">
        <v>210</v>
      </c>
      <c r="C187" s="209"/>
      <c r="D187" s="209"/>
      <c r="E187" s="209"/>
      <c r="F187" s="209"/>
      <c r="G187" s="209"/>
      <c r="H187" s="209"/>
      <c r="I187" s="209"/>
      <c r="J187" s="209"/>
      <c r="K187" s="209"/>
      <c r="L187" s="209"/>
      <c r="M187" s="210">
        <f t="shared" si="41"/>
        <v>0</v>
      </c>
    </row>
    <row r="188" spans="1:13" ht="18" customHeight="1" thickBot="1">
      <c r="A188" s="68"/>
      <c r="B188" s="145" t="s">
        <v>49</v>
      </c>
      <c r="C188" s="234">
        <f aca="true" t="shared" si="48" ref="C188:M188">C165+C166+C175+C184</f>
        <v>758271800</v>
      </c>
      <c r="D188" s="234">
        <f t="shared" si="48"/>
        <v>279407574</v>
      </c>
      <c r="E188" s="234">
        <f t="shared" si="48"/>
        <v>45538421</v>
      </c>
      <c r="F188" s="234">
        <f>F165+F166+F175+F184</f>
        <v>86730970</v>
      </c>
      <c r="G188" s="234">
        <f t="shared" si="48"/>
        <v>40553960</v>
      </c>
      <c r="H188" s="234">
        <f t="shared" si="48"/>
        <v>5801840</v>
      </c>
      <c r="I188" s="234">
        <f t="shared" si="48"/>
        <v>388130</v>
      </c>
      <c r="J188" s="234">
        <f t="shared" si="48"/>
        <v>46177010</v>
      </c>
      <c r="K188" s="234">
        <f t="shared" si="48"/>
        <v>38589300</v>
      </c>
      <c r="L188" s="234">
        <f t="shared" si="48"/>
        <v>2389300</v>
      </c>
      <c r="M188" s="235">
        <f t="shared" si="48"/>
        <v>845002770</v>
      </c>
    </row>
    <row r="189" spans="1:13" ht="18" customHeight="1">
      <c r="A189" s="180"/>
      <c r="B189" s="151"/>
      <c r="C189" s="211"/>
      <c r="D189" s="211"/>
      <c r="E189" s="211"/>
      <c r="F189" s="211"/>
      <c r="G189" s="211"/>
      <c r="H189" s="211"/>
      <c r="I189" s="211"/>
      <c r="J189" s="211"/>
      <c r="K189" s="211"/>
      <c r="L189" s="211"/>
      <c r="M189" s="211"/>
    </row>
    <row r="190" spans="1:13" ht="18" customHeight="1">
      <c r="A190" s="180"/>
      <c r="B190" s="151"/>
      <c r="C190" s="211"/>
      <c r="D190" s="211"/>
      <c r="E190" s="211"/>
      <c r="F190" s="211"/>
      <c r="G190" s="211"/>
      <c r="H190" s="211"/>
      <c r="I190" s="211"/>
      <c r="J190" s="211"/>
      <c r="K190" s="211"/>
      <c r="L190" s="211"/>
      <c r="M190" s="211"/>
    </row>
    <row r="191" spans="1:13" ht="18" customHeight="1">
      <c r="A191" s="180"/>
      <c r="B191" s="151"/>
      <c r="C191" s="236"/>
      <c r="D191" s="236"/>
      <c r="E191" s="236"/>
      <c r="F191" s="236"/>
      <c r="G191" s="236"/>
      <c r="H191" s="236"/>
      <c r="I191" s="236"/>
      <c r="J191" s="236"/>
      <c r="K191" s="239"/>
      <c r="L191" s="236"/>
      <c r="M191" s="236"/>
    </row>
    <row r="192" spans="1:13" ht="18" customHeight="1">
      <c r="A192" s="180"/>
      <c r="B192" s="151"/>
      <c r="C192" s="211"/>
      <c r="D192" s="211"/>
      <c r="E192" s="211"/>
      <c r="F192" s="237"/>
      <c r="G192" s="211"/>
      <c r="H192" s="211"/>
      <c r="I192" s="211"/>
      <c r="J192" s="211"/>
      <c r="K192" s="211"/>
      <c r="L192" s="211"/>
      <c r="M192" s="211"/>
    </row>
    <row r="193" spans="1:13" ht="18" customHeight="1">
      <c r="A193" s="180"/>
      <c r="B193" s="377" t="s">
        <v>273</v>
      </c>
      <c r="C193" s="377"/>
      <c r="D193" s="212"/>
      <c r="E193" s="213"/>
      <c r="F193" s="214"/>
      <c r="G193" s="215"/>
      <c r="H193" s="216"/>
      <c r="I193" s="216"/>
      <c r="J193" s="216"/>
      <c r="M193" s="211"/>
    </row>
    <row r="194" spans="1:13" ht="18" customHeight="1">
      <c r="A194" s="180"/>
      <c r="B194" s="376" t="s">
        <v>274</v>
      </c>
      <c r="C194" s="376"/>
      <c r="D194" s="376"/>
      <c r="E194" s="211"/>
      <c r="F194" s="211"/>
      <c r="G194" s="211"/>
      <c r="H194" s="211"/>
      <c r="I194" s="211"/>
      <c r="J194" s="211"/>
      <c r="K194" s="354" t="s">
        <v>254</v>
      </c>
      <c r="L194" s="354"/>
      <c r="M194" s="211"/>
    </row>
    <row r="195" spans="4:11" ht="15.75">
      <c r="D195" s="217"/>
      <c r="E195" s="217"/>
      <c r="F195" s="217"/>
      <c r="G195" s="217"/>
      <c r="H195" s="217"/>
      <c r="I195" s="217"/>
      <c r="J195" s="217"/>
      <c r="K195" s="217"/>
    </row>
    <row r="196" spans="4:11" ht="15.75">
      <c r="D196" s="217"/>
      <c r="E196" s="217"/>
      <c r="F196" s="217"/>
      <c r="G196" s="217"/>
      <c r="H196" s="217"/>
      <c r="I196" s="217"/>
      <c r="J196" s="217"/>
      <c r="K196" s="217"/>
    </row>
    <row r="197" spans="4:11" ht="15.75">
      <c r="D197" s="217"/>
      <c r="E197" s="217"/>
      <c r="F197" s="217"/>
      <c r="G197" s="217"/>
      <c r="H197" s="217"/>
      <c r="I197" s="217"/>
      <c r="J197" s="217"/>
      <c r="K197" s="217"/>
    </row>
    <row r="198" spans="4:11" ht="15.75">
      <c r="D198" s="217"/>
      <c r="E198" s="217"/>
      <c r="F198" s="217"/>
      <c r="G198" s="217"/>
      <c r="H198" s="217"/>
      <c r="I198" s="217"/>
      <c r="J198" s="217"/>
      <c r="K198" s="217"/>
    </row>
    <row r="199" spans="4:11" ht="15.75">
      <c r="D199" s="217"/>
      <c r="E199" s="217"/>
      <c r="F199" s="217"/>
      <c r="G199" s="217"/>
      <c r="H199" s="217"/>
      <c r="I199" s="217"/>
      <c r="J199" s="217"/>
      <c r="K199" s="217"/>
    </row>
    <row r="200" spans="4:11" ht="15.75">
      <c r="D200" s="217"/>
      <c r="E200" s="217"/>
      <c r="F200" s="217"/>
      <c r="G200" s="217"/>
      <c r="H200" s="217"/>
      <c r="I200" s="217"/>
      <c r="J200" s="217"/>
      <c r="K200" s="217"/>
    </row>
    <row r="201" spans="4:11" ht="15.75">
      <c r="D201" s="217"/>
      <c r="E201" s="217"/>
      <c r="F201" s="217"/>
      <c r="G201" s="217"/>
      <c r="H201" s="217"/>
      <c r="I201" s="217"/>
      <c r="J201" s="217"/>
      <c r="K201" s="217"/>
    </row>
    <row r="202" spans="4:11" ht="15.75">
      <c r="D202" s="217"/>
      <c r="E202" s="217"/>
      <c r="F202" s="217"/>
      <c r="G202" s="217"/>
      <c r="H202" s="217"/>
      <c r="I202" s="217"/>
      <c r="J202" s="217"/>
      <c r="K202" s="217"/>
    </row>
    <row r="203" spans="4:11" ht="15.75">
      <c r="D203" s="217"/>
      <c r="E203" s="217"/>
      <c r="F203" s="217"/>
      <c r="G203" s="217"/>
      <c r="H203" s="217"/>
      <c r="I203" s="217"/>
      <c r="J203" s="217"/>
      <c r="K203" s="217"/>
    </row>
    <row r="204" spans="4:11" ht="15.75">
      <c r="D204" s="217"/>
      <c r="E204" s="217"/>
      <c r="F204" s="217"/>
      <c r="G204" s="217"/>
      <c r="H204" s="217"/>
      <c r="I204" s="217"/>
      <c r="J204" s="217"/>
      <c r="K204" s="217"/>
    </row>
    <row r="205" spans="4:11" ht="15.75">
      <c r="D205" s="217"/>
      <c r="E205" s="217"/>
      <c r="F205" s="217"/>
      <c r="G205" s="217"/>
      <c r="H205" s="217"/>
      <c r="I205" s="217"/>
      <c r="J205" s="217"/>
      <c r="K205" s="217"/>
    </row>
    <row r="206" spans="4:11" ht="15.75">
      <c r="D206" s="217"/>
      <c r="E206" s="217"/>
      <c r="F206" s="217"/>
      <c r="G206" s="217"/>
      <c r="H206" s="217"/>
      <c r="I206" s="217"/>
      <c r="J206" s="217"/>
      <c r="K206" s="217"/>
    </row>
    <row r="207" spans="4:11" ht="15.75">
      <c r="D207" s="217"/>
      <c r="E207" s="217"/>
      <c r="F207" s="217"/>
      <c r="G207" s="217"/>
      <c r="H207" s="217"/>
      <c r="I207" s="217"/>
      <c r="J207" s="217"/>
      <c r="K207" s="217"/>
    </row>
    <row r="208" spans="4:11" ht="15.75">
      <c r="D208" s="217"/>
      <c r="E208" s="217"/>
      <c r="F208" s="217"/>
      <c r="G208" s="217"/>
      <c r="H208" s="217"/>
      <c r="I208" s="217"/>
      <c r="J208" s="217"/>
      <c r="K208" s="217"/>
    </row>
    <row r="209" spans="4:11" ht="15.75">
      <c r="D209" s="217"/>
      <c r="E209" s="217"/>
      <c r="F209" s="217"/>
      <c r="G209" s="217"/>
      <c r="H209" s="217"/>
      <c r="I209" s="217"/>
      <c r="J209" s="217"/>
      <c r="K209" s="217"/>
    </row>
    <row r="210" spans="4:11" ht="15.75">
      <c r="D210" s="217"/>
      <c r="E210" s="217"/>
      <c r="F210" s="217"/>
      <c r="G210" s="217"/>
      <c r="H210" s="217"/>
      <c r="I210" s="217"/>
      <c r="J210" s="217"/>
      <c r="K210" s="217"/>
    </row>
    <row r="211" spans="4:11" ht="15.75">
      <c r="D211" s="217"/>
      <c r="E211" s="217"/>
      <c r="F211" s="217"/>
      <c r="G211" s="217"/>
      <c r="H211" s="217"/>
      <c r="I211" s="217"/>
      <c r="J211" s="217"/>
      <c r="K211" s="217"/>
    </row>
    <row r="212" spans="4:11" ht="15.75">
      <c r="D212" s="217"/>
      <c r="E212" s="217"/>
      <c r="F212" s="217"/>
      <c r="G212" s="217"/>
      <c r="H212" s="217"/>
      <c r="I212" s="217"/>
      <c r="J212" s="217"/>
      <c r="K212" s="217"/>
    </row>
    <row r="213" spans="4:11" ht="15.75">
      <c r="D213" s="217"/>
      <c r="E213" s="217"/>
      <c r="F213" s="217"/>
      <c r="G213" s="217"/>
      <c r="H213" s="217"/>
      <c r="I213" s="217"/>
      <c r="J213" s="217"/>
      <c r="K213" s="217"/>
    </row>
    <row r="214" spans="4:11" ht="15.75">
      <c r="D214" s="217"/>
      <c r="E214" s="217"/>
      <c r="F214" s="217"/>
      <c r="G214" s="217"/>
      <c r="H214" s="217"/>
      <c r="I214" s="217"/>
      <c r="J214" s="217"/>
      <c r="K214" s="217"/>
    </row>
    <row r="215" spans="4:11" ht="15.75">
      <c r="D215" s="217"/>
      <c r="E215" s="217"/>
      <c r="F215" s="217"/>
      <c r="G215" s="217"/>
      <c r="H215" s="217"/>
      <c r="I215" s="217"/>
      <c r="J215" s="217"/>
      <c r="K215" s="217"/>
    </row>
    <row r="216" spans="4:11" ht="15.75">
      <c r="D216" s="217"/>
      <c r="E216" s="217"/>
      <c r="F216" s="217"/>
      <c r="G216" s="217"/>
      <c r="H216" s="217"/>
      <c r="I216" s="217"/>
      <c r="J216" s="217"/>
      <c r="K216" s="217"/>
    </row>
    <row r="217" spans="4:11" ht="15.75">
      <c r="D217" s="217"/>
      <c r="E217" s="217"/>
      <c r="F217" s="217"/>
      <c r="G217" s="217"/>
      <c r="H217" s="217"/>
      <c r="I217" s="217"/>
      <c r="J217" s="217"/>
      <c r="K217" s="217"/>
    </row>
    <row r="218" spans="4:11" ht="15.75">
      <c r="D218" s="217"/>
      <c r="E218" s="217"/>
      <c r="F218" s="217"/>
      <c r="G218" s="217"/>
      <c r="H218" s="217"/>
      <c r="I218" s="217"/>
      <c r="J218" s="217"/>
      <c r="K218" s="217"/>
    </row>
    <row r="219" spans="4:11" ht="15.75">
      <c r="D219" s="217"/>
      <c r="E219" s="217"/>
      <c r="F219" s="217"/>
      <c r="G219" s="217"/>
      <c r="H219" s="217"/>
      <c r="I219" s="217"/>
      <c r="J219" s="217"/>
      <c r="K219" s="217"/>
    </row>
    <row r="220" spans="4:11" ht="15.75">
      <c r="D220" s="217"/>
      <c r="E220" s="217"/>
      <c r="F220" s="217"/>
      <c r="G220" s="217"/>
      <c r="H220" s="217"/>
      <c r="I220" s="217"/>
      <c r="J220" s="217"/>
      <c r="K220" s="217"/>
    </row>
    <row r="221" spans="4:11" ht="15.75">
      <c r="D221" s="217"/>
      <c r="E221" s="217"/>
      <c r="F221" s="217"/>
      <c r="G221" s="217"/>
      <c r="H221" s="217"/>
      <c r="I221" s="217"/>
      <c r="J221" s="217"/>
      <c r="K221" s="217"/>
    </row>
    <row r="222" spans="4:11" ht="15.75">
      <c r="D222" s="217"/>
      <c r="E222" s="217"/>
      <c r="F222" s="217"/>
      <c r="G222" s="217"/>
      <c r="H222" s="217"/>
      <c r="I222" s="217"/>
      <c r="J222" s="217"/>
      <c r="K222" s="217"/>
    </row>
    <row r="223" spans="4:11" ht="15.75">
      <c r="D223" s="217"/>
      <c r="E223" s="217"/>
      <c r="F223" s="217"/>
      <c r="G223" s="217"/>
      <c r="H223" s="217"/>
      <c r="I223" s="217"/>
      <c r="J223" s="217"/>
      <c r="K223" s="217"/>
    </row>
    <row r="224" spans="4:11" ht="15.75">
      <c r="D224" s="217"/>
      <c r="E224" s="217"/>
      <c r="F224" s="217"/>
      <c r="G224" s="217"/>
      <c r="H224" s="217"/>
      <c r="I224" s="217"/>
      <c r="J224" s="217"/>
      <c r="K224" s="217"/>
    </row>
    <row r="225" spans="4:11" ht="15.75">
      <c r="D225" s="217"/>
      <c r="E225" s="217"/>
      <c r="F225" s="217"/>
      <c r="G225" s="217"/>
      <c r="H225" s="217"/>
      <c r="I225" s="217"/>
      <c r="J225" s="217"/>
      <c r="K225" s="217"/>
    </row>
    <row r="226" spans="4:11" ht="15.75">
      <c r="D226" s="217"/>
      <c r="E226" s="217"/>
      <c r="F226" s="217"/>
      <c r="G226" s="217"/>
      <c r="H226" s="217"/>
      <c r="I226" s="217"/>
      <c r="J226" s="217"/>
      <c r="K226" s="217"/>
    </row>
    <row r="227" spans="4:11" ht="15.75">
      <c r="D227" s="217"/>
      <c r="E227" s="217"/>
      <c r="F227" s="217"/>
      <c r="G227" s="217"/>
      <c r="H227" s="217"/>
      <c r="I227" s="217"/>
      <c r="J227" s="217"/>
      <c r="K227" s="217"/>
    </row>
    <row r="228" spans="4:11" ht="15.75">
      <c r="D228" s="217"/>
      <c r="E228" s="217"/>
      <c r="F228" s="217"/>
      <c r="G228" s="217"/>
      <c r="H228" s="217"/>
      <c r="I228" s="217"/>
      <c r="J228" s="217"/>
      <c r="K228" s="217"/>
    </row>
    <row r="229" spans="4:11" ht="15.75">
      <c r="D229" s="217"/>
      <c r="E229" s="217"/>
      <c r="F229" s="217"/>
      <c r="G229" s="217"/>
      <c r="H229" s="217"/>
      <c r="I229" s="217"/>
      <c r="J229" s="217"/>
      <c r="K229" s="217"/>
    </row>
    <row r="230" spans="4:11" ht="15.75">
      <c r="D230" s="217"/>
      <c r="E230" s="217"/>
      <c r="F230" s="217"/>
      <c r="G230" s="217"/>
      <c r="H230" s="217"/>
      <c r="I230" s="217"/>
      <c r="J230" s="217"/>
      <c r="K230" s="217"/>
    </row>
    <row r="231" spans="4:11" ht="15.75">
      <c r="D231" s="217"/>
      <c r="E231" s="217"/>
      <c r="F231" s="217"/>
      <c r="G231" s="217"/>
      <c r="H231" s="217"/>
      <c r="I231" s="217"/>
      <c r="J231" s="217"/>
      <c r="K231" s="217"/>
    </row>
    <row r="232" spans="4:11" ht="15.75">
      <c r="D232" s="217"/>
      <c r="E232" s="217"/>
      <c r="F232" s="217"/>
      <c r="G232" s="217"/>
      <c r="H232" s="217"/>
      <c r="I232" s="217"/>
      <c r="J232" s="217"/>
      <c r="K232" s="217"/>
    </row>
    <row r="233" spans="4:11" ht="15.75">
      <c r="D233" s="217"/>
      <c r="E233" s="217"/>
      <c r="F233" s="217"/>
      <c r="G233" s="217"/>
      <c r="H233" s="217"/>
      <c r="I233" s="217"/>
      <c r="J233" s="217"/>
      <c r="K233" s="217"/>
    </row>
    <row r="234" spans="4:11" ht="15.75">
      <c r="D234" s="217"/>
      <c r="E234" s="217"/>
      <c r="F234" s="217"/>
      <c r="G234" s="217"/>
      <c r="H234" s="217"/>
      <c r="I234" s="217"/>
      <c r="J234" s="217"/>
      <c r="K234" s="217"/>
    </row>
    <row r="235" spans="4:11" ht="15.75">
      <c r="D235" s="217"/>
      <c r="E235" s="217"/>
      <c r="F235" s="217"/>
      <c r="G235" s="217"/>
      <c r="H235" s="217"/>
      <c r="I235" s="217"/>
      <c r="J235" s="217"/>
      <c r="K235" s="217"/>
    </row>
    <row r="236" spans="4:11" ht="15.75">
      <c r="D236" s="217"/>
      <c r="E236" s="217"/>
      <c r="F236" s="217"/>
      <c r="G236" s="217"/>
      <c r="H236" s="217"/>
      <c r="I236" s="217"/>
      <c r="J236" s="217"/>
      <c r="K236" s="217"/>
    </row>
    <row r="237" spans="4:11" ht="15.75">
      <c r="D237" s="217"/>
      <c r="E237" s="217"/>
      <c r="F237" s="217"/>
      <c r="G237" s="217"/>
      <c r="H237" s="217"/>
      <c r="I237" s="217"/>
      <c r="J237" s="217"/>
      <c r="K237" s="217"/>
    </row>
    <row r="238" spans="4:11" ht="15.75">
      <c r="D238" s="217"/>
      <c r="E238" s="217"/>
      <c r="F238" s="217"/>
      <c r="G238" s="217"/>
      <c r="H238" s="217"/>
      <c r="I238" s="217"/>
      <c r="J238" s="217"/>
      <c r="K238" s="217"/>
    </row>
    <row r="239" spans="4:11" ht="15.75">
      <c r="D239" s="217"/>
      <c r="E239" s="217"/>
      <c r="F239" s="217"/>
      <c r="G239" s="217"/>
      <c r="H239" s="217"/>
      <c r="I239" s="217"/>
      <c r="J239" s="217"/>
      <c r="K239" s="217"/>
    </row>
    <row r="240" spans="4:11" ht="15.75">
      <c r="D240" s="217"/>
      <c r="E240" s="217"/>
      <c r="F240" s="217"/>
      <c r="G240" s="217"/>
      <c r="H240" s="217"/>
      <c r="I240" s="217"/>
      <c r="J240" s="217"/>
      <c r="K240" s="217"/>
    </row>
    <row r="241" spans="4:11" ht="15.75">
      <c r="D241" s="217"/>
      <c r="E241" s="217"/>
      <c r="F241" s="217"/>
      <c r="G241" s="217"/>
      <c r="H241" s="217"/>
      <c r="I241" s="217"/>
      <c r="J241" s="217"/>
      <c r="K241" s="217"/>
    </row>
    <row r="242" spans="4:11" ht="15.75">
      <c r="D242" s="217"/>
      <c r="E242" s="217"/>
      <c r="F242" s="217"/>
      <c r="G242" s="217"/>
      <c r="H242" s="217"/>
      <c r="I242" s="217"/>
      <c r="J242" s="217"/>
      <c r="K242" s="217"/>
    </row>
    <row r="243" spans="4:11" ht="15.75">
      <c r="D243" s="217"/>
      <c r="E243" s="217"/>
      <c r="F243" s="217"/>
      <c r="G243" s="217"/>
      <c r="H243" s="217"/>
      <c r="I243" s="217"/>
      <c r="J243" s="217"/>
      <c r="K243" s="217"/>
    </row>
    <row r="244" spans="4:11" ht="15.75">
      <c r="D244" s="217"/>
      <c r="E244" s="217"/>
      <c r="F244" s="217"/>
      <c r="G244" s="217"/>
      <c r="H244" s="217"/>
      <c r="I244" s="217"/>
      <c r="J244" s="217"/>
      <c r="K244" s="217"/>
    </row>
    <row r="245" spans="4:11" ht="15.75">
      <c r="D245" s="217"/>
      <c r="E245" s="217"/>
      <c r="F245" s="217"/>
      <c r="G245" s="217"/>
      <c r="H245" s="217"/>
      <c r="I245" s="217"/>
      <c r="J245" s="217"/>
      <c r="K245" s="217"/>
    </row>
    <row r="246" spans="4:11" ht="15.75">
      <c r="D246" s="217"/>
      <c r="E246" s="217"/>
      <c r="F246" s="217"/>
      <c r="G246" s="217"/>
      <c r="H246" s="217"/>
      <c r="I246" s="217"/>
      <c r="J246" s="217"/>
      <c r="K246" s="217"/>
    </row>
    <row r="247" spans="4:11" ht="15.75">
      <c r="D247" s="217"/>
      <c r="E247" s="217"/>
      <c r="F247" s="217"/>
      <c r="G247" s="217"/>
      <c r="H247" s="217"/>
      <c r="I247" s="217"/>
      <c r="J247" s="217"/>
      <c r="K247" s="217"/>
    </row>
    <row r="248" spans="4:11" ht="15.75">
      <c r="D248" s="217"/>
      <c r="E248" s="217"/>
      <c r="F248" s="217"/>
      <c r="G248" s="217"/>
      <c r="H248" s="217"/>
      <c r="I248" s="217"/>
      <c r="J248" s="217"/>
      <c r="K248" s="217"/>
    </row>
    <row r="249" spans="4:11" ht="15.75">
      <c r="D249" s="217"/>
      <c r="E249" s="217"/>
      <c r="F249" s="217"/>
      <c r="G249" s="217"/>
      <c r="H249" s="217"/>
      <c r="I249" s="217"/>
      <c r="J249" s="217"/>
      <c r="K249" s="217"/>
    </row>
    <row r="250" spans="4:11" ht="15.75">
      <c r="D250" s="217"/>
      <c r="E250" s="217"/>
      <c r="F250" s="217"/>
      <c r="G250" s="217"/>
      <c r="H250" s="217"/>
      <c r="I250" s="217"/>
      <c r="J250" s="217"/>
      <c r="K250" s="217"/>
    </row>
    <row r="251" spans="4:11" ht="15.75">
      <c r="D251" s="217"/>
      <c r="E251" s="217"/>
      <c r="F251" s="217"/>
      <c r="G251" s="217"/>
      <c r="H251" s="217"/>
      <c r="I251" s="217"/>
      <c r="J251" s="217"/>
      <c r="K251" s="217"/>
    </row>
    <row r="252" spans="4:11" ht="15.75">
      <c r="D252" s="217"/>
      <c r="E252" s="217"/>
      <c r="F252" s="217"/>
      <c r="G252" s="217"/>
      <c r="H252" s="217"/>
      <c r="I252" s="217"/>
      <c r="J252" s="217"/>
      <c r="K252" s="217"/>
    </row>
    <row r="253" spans="4:11" ht="15.75">
      <c r="D253" s="217"/>
      <c r="E253" s="217"/>
      <c r="F253" s="217"/>
      <c r="G253" s="217"/>
      <c r="H253" s="217"/>
      <c r="I253" s="217"/>
      <c r="J253" s="217"/>
      <c r="K253" s="217"/>
    </row>
    <row r="254" spans="4:11" ht="15.75">
      <c r="D254" s="217"/>
      <c r="E254" s="217"/>
      <c r="F254" s="217"/>
      <c r="G254" s="217"/>
      <c r="H254" s="217"/>
      <c r="I254" s="217"/>
      <c r="J254" s="217"/>
      <c r="K254" s="217"/>
    </row>
    <row r="255" spans="4:11" ht="15.75">
      <c r="D255" s="217"/>
      <c r="E255" s="217"/>
      <c r="F255" s="217"/>
      <c r="G255" s="217"/>
      <c r="H255" s="217"/>
      <c r="I255" s="217"/>
      <c r="J255" s="217"/>
      <c r="K255" s="217"/>
    </row>
    <row r="256" spans="4:11" ht="15.75">
      <c r="D256" s="217"/>
      <c r="E256" s="217"/>
      <c r="F256" s="217"/>
      <c r="G256" s="217"/>
      <c r="H256" s="217"/>
      <c r="I256" s="217"/>
      <c r="J256" s="217"/>
      <c r="K256" s="217"/>
    </row>
    <row r="257" spans="4:11" ht="15.75">
      <c r="D257" s="217"/>
      <c r="E257" s="217"/>
      <c r="F257" s="217"/>
      <c r="G257" s="217"/>
      <c r="H257" s="217"/>
      <c r="I257" s="217"/>
      <c r="J257" s="217"/>
      <c r="K257" s="217"/>
    </row>
    <row r="258" spans="4:11" ht="15.75">
      <c r="D258" s="217"/>
      <c r="E258" s="217"/>
      <c r="F258" s="217"/>
      <c r="G258" s="217"/>
      <c r="H258" s="217"/>
      <c r="I258" s="217"/>
      <c r="J258" s="217"/>
      <c r="K258" s="217"/>
    </row>
    <row r="259" spans="4:11" ht="15.75">
      <c r="D259" s="217"/>
      <c r="E259" s="217"/>
      <c r="F259" s="217"/>
      <c r="G259" s="217"/>
      <c r="H259" s="217"/>
      <c r="I259" s="217"/>
      <c r="J259" s="217"/>
      <c r="K259" s="217"/>
    </row>
    <row r="260" spans="4:11" ht="15.75">
      <c r="D260" s="217"/>
      <c r="E260" s="217"/>
      <c r="F260" s="217"/>
      <c r="G260" s="217"/>
      <c r="H260" s="217"/>
      <c r="I260" s="217"/>
      <c r="J260" s="217"/>
      <c r="K260" s="217"/>
    </row>
    <row r="261" spans="4:11" ht="15.75">
      <c r="D261" s="217"/>
      <c r="E261" s="217"/>
      <c r="F261" s="217"/>
      <c r="G261" s="217"/>
      <c r="H261" s="217"/>
      <c r="I261" s="217"/>
      <c r="J261" s="217"/>
      <c r="K261" s="217"/>
    </row>
    <row r="262" spans="4:11" ht="15.75">
      <c r="D262" s="217"/>
      <c r="E262" s="217"/>
      <c r="F262" s="217"/>
      <c r="G262" s="217"/>
      <c r="H262" s="217"/>
      <c r="I262" s="217"/>
      <c r="J262" s="217"/>
      <c r="K262" s="217"/>
    </row>
    <row r="263" spans="4:11" ht="15.75">
      <c r="D263" s="217"/>
      <c r="E263" s="217"/>
      <c r="F263" s="217"/>
      <c r="G263" s="217"/>
      <c r="H263" s="217"/>
      <c r="I263" s="217"/>
      <c r="J263" s="217"/>
      <c r="K263" s="217"/>
    </row>
    <row r="264" spans="4:11" ht="15.75">
      <c r="D264" s="217"/>
      <c r="E264" s="217"/>
      <c r="F264" s="217"/>
      <c r="G264" s="217"/>
      <c r="H264" s="217"/>
      <c r="I264" s="217"/>
      <c r="J264" s="217"/>
      <c r="K264" s="217"/>
    </row>
    <row r="265" spans="4:11" ht="15.75">
      <c r="D265" s="217"/>
      <c r="E265" s="217"/>
      <c r="F265" s="217"/>
      <c r="G265" s="217"/>
      <c r="H265" s="217"/>
      <c r="I265" s="217"/>
      <c r="J265" s="217"/>
      <c r="K265" s="217"/>
    </row>
    <row r="266" spans="4:11" ht="15.75">
      <c r="D266" s="217"/>
      <c r="E266" s="217"/>
      <c r="F266" s="217"/>
      <c r="G266" s="217"/>
      <c r="H266" s="217"/>
      <c r="I266" s="217"/>
      <c r="J266" s="217"/>
      <c r="K266" s="217"/>
    </row>
    <row r="267" spans="4:11" ht="15.75">
      <c r="D267" s="217"/>
      <c r="E267" s="217"/>
      <c r="F267" s="217"/>
      <c r="G267" s="217"/>
      <c r="H267" s="217"/>
      <c r="I267" s="217"/>
      <c r="J267" s="217"/>
      <c r="K267" s="217"/>
    </row>
  </sheetData>
  <sheetProtection/>
  <mergeCells count="32">
    <mergeCell ref="B194:D194"/>
    <mergeCell ref="B193:C193"/>
    <mergeCell ref="D11:D12"/>
    <mergeCell ref="E11:E12"/>
    <mergeCell ref="A144:A145"/>
    <mergeCell ref="A6:L6"/>
    <mergeCell ref="A9:A10"/>
    <mergeCell ref="F9:L9"/>
    <mergeCell ref="B9:B10"/>
    <mergeCell ref="C9:E9"/>
    <mergeCell ref="H10:I10"/>
    <mergeCell ref="K11:K12"/>
    <mergeCell ref="B11:B12"/>
    <mergeCell ref="A11:A12"/>
    <mergeCell ref="F1:G1"/>
    <mergeCell ref="F2:G2"/>
    <mergeCell ref="K10:L10"/>
    <mergeCell ref="K194:L194"/>
    <mergeCell ref="H11:H12"/>
    <mergeCell ref="G10:G12"/>
    <mergeCell ref="F3:G3"/>
    <mergeCell ref="A5:L5"/>
    <mergeCell ref="C10:C12"/>
    <mergeCell ref="J8:K8"/>
    <mergeCell ref="D10:E10"/>
    <mergeCell ref="F10:F12"/>
    <mergeCell ref="I11:I12"/>
    <mergeCell ref="J10:J12"/>
    <mergeCell ref="I1:K1"/>
    <mergeCell ref="I2:K2"/>
    <mergeCell ref="I3:K3"/>
    <mergeCell ref="M9:M12"/>
  </mergeCells>
  <printOptions/>
  <pageMargins left="0.3" right="0.2" top="0.49" bottom="0.2" header="0.48" footer="0.2"/>
  <pageSetup horizontalDpi="600" verticalDpi="600" orientation="landscape" paperSize="9" scale="67" r:id="rId1"/>
  <rowBreaks count="4" manualBreakCount="4">
    <brk id="41" max="12" man="1"/>
    <brk id="76" max="12" man="1"/>
    <brk id="105" max="12" man="1"/>
    <brk id="13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Горфин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1</cp:lastModifiedBy>
  <cp:lastPrinted>2012-12-24T13:02:31Z</cp:lastPrinted>
  <dcterms:created xsi:type="dcterms:W3CDTF">2002-01-15T08:53:22Z</dcterms:created>
  <dcterms:modified xsi:type="dcterms:W3CDTF">2013-01-02T13:14:24Z</dcterms:modified>
  <cp:category/>
  <cp:version/>
  <cp:contentType/>
  <cp:contentStatus/>
</cp:coreProperties>
</file>