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295" windowHeight="6315" tabRatio="731" activeTab="0"/>
  </bookViews>
  <sheets>
    <sheet name="Додаток 3_1" sheetId="1" r:id="rId1"/>
  </sheets>
  <definedNames>
    <definedName name="_xlnm.Print_Titles" localSheetId="0">'Додаток 3_1'!$13:$13</definedName>
    <definedName name="_xlnm.Print_Area" localSheetId="0">'Додаток 3_1'!$A$1:$N$247</definedName>
  </definedNames>
  <calcPr fullCalcOnLoad="1"/>
</workbook>
</file>

<file path=xl/sharedStrings.xml><?xml version="1.0" encoding="utf-8"?>
<sst xmlns="http://schemas.openxmlformats.org/spreadsheetml/2006/main" count="683" uniqueCount="504">
  <si>
    <t>070808</t>
  </si>
  <si>
    <t>250326</t>
  </si>
  <si>
    <t>091207</t>
  </si>
  <si>
    <t xml:space="preserve">Видатки загального фонду </t>
  </si>
  <si>
    <t>Видатки спеціального фонду</t>
  </si>
  <si>
    <t>Разом</t>
  </si>
  <si>
    <t>Всього</t>
  </si>
  <si>
    <t>з них:</t>
  </si>
  <si>
    <t>Освіта</t>
  </si>
  <si>
    <t>Соціальний захист та соціальне забезпечення</t>
  </si>
  <si>
    <t>Інші видатки</t>
  </si>
  <si>
    <t>Житлово-комунальне господарство</t>
  </si>
  <si>
    <t>Культура і мистецтво</t>
  </si>
  <si>
    <t>Засоби масової інформації</t>
  </si>
  <si>
    <t>Резервний фонд</t>
  </si>
  <si>
    <t>Разом видатків</t>
  </si>
  <si>
    <t>Виконавчий комітет міської ради</t>
  </si>
  <si>
    <t xml:space="preserve">Управління охорони здоров’я </t>
  </si>
  <si>
    <t>Охорона здоров'я</t>
  </si>
  <si>
    <t>Бібліотеки</t>
  </si>
  <si>
    <t>Палаци і будинки культури, клуби та інші заклади клубного типу</t>
  </si>
  <si>
    <t xml:space="preserve">Інші культурно-освітні заклади та заходи </t>
  </si>
  <si>
    <t>Школи естетичного виховання дітей</t>
  </si>
  <si>
    <t>Фінансове управління міської ради</t>
  </si>
  <si>
    <t>250311</t>
  </si>
  <si>
    <t>250329</t>
  </si>
  <si>
    <t>Всього видатків</t>
  </si>
  <si>
    <t>010116</t>
  </si>
  <si>
    <t>070000</t>
  </si>
  <si>
    <t>080000</t>
  </si>
  <si>
    <t>090000</t>
  </si>
  <si>
    <t>090412</t>
  </si>
  <si>
    <t>091101</t>
  </si>
  <si>
    <t>091102</t>
  </si>
  <si>
    <t>091103</t>
  </si>
  <si>
    <t>091105</t>
  </si>
  <si>
    <t>091106</t>
  </si>
  <si>
    <t>091209</t>
  </si>
  <si>
    <t>100000</t>
  </si>
  <si>
    <t>100203</t>
  </si>
  <si>
    <t>100302</t>
  </si>
  <si>
    <t>110000</t>
  </si>
  <si>
    <t>120000</t>
  </si>
  <si>
    <t>150101</t>
  </si>
  <si>
    <t>170602</t>
  </si>
  <si>
    <t>170703</t>
  </si>
  <si>
    <t>250404</t>
  </si>
  <si>
    <t>130107</t>
  </si>
  <si>
    <t>070101</t>
  </si>
  <si>
    <t>070201</t>
  </si>
  <si>
    <t>070301</t>
  </si>
  <si>
    <t>070303</t>
  </si>
  <si>
    <t>070304</t>
  </si>
  <si>
    <t>070401</t>
  </si>
  <si>
    <t>070803</t>
  </si>
  <si>
    <t>070804</t>
  </si>
  <si>
    <t>080101</t>
  </si>
  <si>
    <t>080203</t>
  </si>
  <si>
    <t>080209</t>
  </si>
  <si>
    <t>080300</t>
  </si>
  <si>
    <t>080500</t>
  </si>
  <si>
    <t>110103</t>
  </si>
  <si>
    <t>110201</t>
  </si>
  <si>
    <t>110202</t>
  </si>
  <si>
    <t>110204</t>
  </si>
  <si>
    <t>110502</t>
  </si>
  <si>
    <t>110205</t>
  </si>
  <si>
    <t>130102</t>
  </si>
  <si>
    <t>170102</t>
  </si>
  <si>
    <t>070802</t>
  </si>
  <si>
    <t>Відділ фізичної культури та спорту</t>
  </si>
  <si>
    <t xml:space="preserve">Управління капітального будівництва </t>
  </si>
  <si>
    <t>Інші видатки на соціальний захист населення</t>
  </si>
  <si>
    <t>090416</t>
  </si>
  <si>
    <t>Інші видатки на соціальний захист ветеранів війни та праці</t>
  </si>
  <si>
    <t>120201</t>
  </si>
  <si>
    <t>120400</t>
  </si>
  <si>
    <t>210105</t>
  </si>
  <si>
    <t>240604</t>
  </si>
  <si>
    <t xml:space="preserve">Інші видатки на соціальний захист населення </t>
  </si>
  <si>
    <t xml:space="preserve">Управління з питань надзвичайних ситуацій та цивільного захисту населення міської ради </t>
  </si>
  <si>
    <t xml:space="preserve">Видатки на запобігання та ліквідацію надзвичайних ситуацій та наслідків стихійного лиха </t>
  </si>
  <si>
    <t>Благоустрій міста</t>
  </si>
  <si>
    <t xml:space="preserve">Новенська селищна рада </t>
  </si>
  <si>
    <t xml:space="preserve"> оплата праці </t>
  </si>
  <si>
    <t>комунальні послуги та енергоносії</t>
  </si>
  <si>
    <t>170302</t>
  </si>
  <si>
    <t>250328</t>
  </si>
  <si>
    <t>250330</t>
  </si>
  <si>
    <t>180409</t>
  </si>
  <si>
    <t>Програми і заходи центрів соціальних служб для сім"ї, дітей та молоді</t>
  </si>
  <si>
    <t>070202</t>
  </si>
  <si>
    <t>Музеї і  виставки</t>
  </si>
  <si>
    <t>Відділ культури та туризму</t>
  </si>
  <si>
    <t>090802</t>
  </si>
  <si>
    <t xml:space="preserve">Субвенція з державного бюджету місцевим бюджетам на виплату допомоги сім'ям з дітьми, малозабезпеченим сім'ям, інвалідам з дитинства і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</si>
  <si>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</si>
  <si>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250376</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</si>
  <si>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</si>
  <si>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090203</t>
  </si>
  <si>
    <t xml:space="preserve">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</si>
  <si>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 xml:space="preserve"> </t>
  </si>
  <si>
    <t>Служба у справах дітей</t>
  </si>
  <si>
    <t>Управління земельних відносин та охорони навколишнього природного середовища</t>
  </si>
  <si>
    <t>Компенсаційні виплати за пільговий проїзд окремих категорій громадян на залізничному транспорті (за рахунок субвенції з державного бюджету)</t>
  </si>
  <si>
    <t xml:space="preserve">Управління містобудування та архітектури </t>
  </si>
  <si>
    <t>070806</t>
  </si>
  <si>
    <t>120100</t>
  </si>
  <si>
    <t>081002</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</si>
  <si>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</si>
  <si>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розвитку</t>
  </si>
  <si>
    <t>Код типової відомчої класифікації видатків</t>
  </si>
  <si>
    <t>Код тимчасової класифікації видатків та кредитування місцевих бюджетів</t>
  </si>
  <si>
    <t xml:space="preserve">Назва головного розпорядника коштів               </t>
  </si>
  <si>
    <t xml:space="preserve"> споживання</t>
  </si>
  <si>
    <t>бюджет розвитку</t>
  </si>
  <si>
    <t>капітальні видатки за рахунок коштів, що передаються із загального фонду до бюджету розвитку (спеціального фонду)</t>
  </si>
  <si>
    <t>(грн.)</t>
  </si>
  <si>
    <t>100102</t>
  </si>
  <si>
    <t>091107</t>
  </si>
  <si>
    <t>Фінансовий відділ Кіровської районної у місті ради</t>
  </si>
  <si>
    <t>150202</t>
  </si>
  <si>
    <t xml:space="preserve">Розробка схем та проектних рішень масового застосування </t>
  </si>
  <si>
    <t>Управління освіти</t>
  </si>
  <si>
    <t>03</t>
  </si>
  <si>
    <t>10</t>
  </si>
  <si>
    <t>11</t>
  </si>
  <si>
    <t>Відділ сім'ї та молоді</t>
  </si>
  <si>
    <t>13</t>
  </si>
  <si>
    <t>14</t>
  </si>
  <si>
    <t>20</t>
  </si>
  <si>
    <t>24</t>
  </si>
  <si>
    <t>35</t>
  </si>
  <si>
    <t>Управління по сприянню розвитку торгівлі та побутового обслуговування населення</t>
  </si>
  <si>
    <t>40</t>
  </si>
  <si>
    <t>44</t>
  </si>
  <si>
    <t>Управління власності та приватизації комунального майна</t>
  </si>
  <si>
    <t>47</t>
  </si>
  <si>
    <t>48</t>
  </si>
  <si>
    <t>56</t>
  </si>
  <si>
    <t>65</t>
  </si>
  <si>
    <t>Управління розвитку транспорту та звя'зку</t>
  </si>
  <si>
    <t>67</t>
  </si>
  <si>
    <t>Управління економіки</t>
  </si>
  <si>
    <t>73</t>
  </si>
  <si>
    <t>75</t>
  </si>
  <si>
    <t>070601</t>
  </si>
  <si>
    <t xml:space="preserve">Головне управління житлово-комунального господарства </t>
  </si>
  <si>
    <t>091108</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</si>
  <si>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</si>
  <si>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</si>
  <si>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</si>
  <si>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090700</t>
  </si>
  <si>
    <t>Інші видатки, з них:</t>
  </si>
  <si>
    <t>Дотація вирівнювання</t>
  </si>
  <si>
    <t>Дотація  вирівнювання</t>
  </si>
  <si>
    <t>І.Василенко</t>
  </si>
  <si>
    <t>Код Програмної класифікації видатків та кредитування місцевих бюджетів</t>
  </si>
  <si>
    <t>3</t>
  </si>
  <si>
    <t>14=4+7</t>
  </si>
  <si>
    <t>Сприяння діяльності телебачення і радіомовлення</t>
  </si>
  <si>
    <t>Підтримка періодичних видань (газет та журналів)</t>
  </si>
  <si>
    <t>1000000</t>
  </si>
  <si>
    <t>4016000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</si>
  <si>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 - комунального господарства</t>
  </si>
  <si>
    <t>Внески до статутного капіталу суб'єктів господарювання</t>
  </si>
  <si>
    <t>4716310</t>
  </si>
  <si>
    <t>Реалізація заходів щодо інвестиційного розвитку території</t>
  </si>
  <si>
    <t>Дошкільна освіта</t>
  </si>
  <si>
    <t>4711020</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</si>
  <si>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</si>
  <si>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4712010</t>
  </si>
  <si>
    <t>4712050</t>
  </si>
  <si>
    <t>Лікарсько-акушерська допомога вагітним, породіллям та новонародженим</t>
  </si>
  <si>
    <t>4712120</t>
  </si>
  <si>
    <t>Амбулаторно-поліклінічна допомога населенню</t>
  </si>
  <si>
    <t>4712140</t>
  </si>
  <si>
    <t xml:space="preserve">Надання стоматологічної допомоги населенню </t>
  </si>
  <si>
    <t>4714070</t>
  </si>
  <si>
    <t>4714100</t>
  </si>
  <si>
    <t>5619140</t>
  </si>
  <si>
    <t>Сприяння розвитку малого та середнього підприємства</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</si>
  <si>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</si>
  <si>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r>
      <t xml:space="preserve">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r>
    <r>
      <rPr>
        <i/>
        <sz val="9"/>
        <rFont val="Times New Roman"/>
        <family val="1"/>
      </rPr>
      <t>(за рахунок субвенції з державного бюджету)</t>
    </r>
  </si>
  <si>
    <t>Надання фінансової підтримки громадським організаціям інвалідів і ветеранів, діяльність яких має соціальну спрямованість</t>
  </si>
  <si>
    <t>1011010</t>
  </si>
  <si>
    <t>4711010</t>
  </si>
  <si>
    <t>1011020</t>
  </si>
  <si>
    <t>1011030</t>
  </si>
  <si>
    <t>Надання загальної середньої освіти вечiрнiми (змiнними) школами</t>
  </si>
  <si>
    <t>1011040</t>
  </si>
  <si>
    <t xml:space="preserve">Надання загальної середньої освіти загальноосвітніми школами-інтернатами, загальноосвітніми санаторними школами-інтернатами </t>
  </si>
  <si>
    <t>1011080</t>
  </si>
  <si>
    <t>1011170</t>
  </si>
  <si>
    <t>Методичне забезпечення діяльності навчальних закладів та інші заходи в галузі освіти</t>
  </si>
  <si>
    <t>Функціонування клубів підлітків за місцем проживання</t>
  </si>
  <si>
    <t>Проведення навчально-тренувальних зборів і змагань з олімпійських видів спорту</t>
  </si>
  <si>
    <t>1412050</t>
  </si>
  <si>
    <t>1412120</t>
  </si>
  <si>
    <t>2414060</t>
  </si>
  <si>
    <t>2414070</t>
  </si>
  <si>
    <t>2414090</t>
  </si>
  <si>
    <t>2414100</t>
  </si>
  <si>
    <t>1011060</t>
  </si>
  <si>
    <t>1011100</t>
  </si>
  <si>
    <t>1011120</t>
  </si>
  <si>
    <t>1011180</t>
  </si>
  <si>
    <t>1011190</t>
  </si>
  <si>
    <t>1011210</t>
  </si>
  <si>
    <t>1011260</t>
  </si>
  <si>
    <t>1111070</t>
  </si>
  <si>
    <t>Надання позашкільної освіти позашкільними закладами освіти, заходи із позашкільної роботи з дітьми</t>
  </si>
  <si>
    <t xml:space="preserve">Підготовка кадрів вищими навчальними закладами І і ІІ рівнів акредитації </t>
  </si>
  <si>
    <t>Здійснення технічного нагляду за будівництвом і капітальним ремонтом та іншими окремими господарськими функціями</t>
  </si>
  <si>
    <t>Централізоване ведення бухгалтерського обліку</t>
  </si>
  <si>
    <t>Утримання інших закладів освіти</t>
  </si>
  <si>
    <t>Надання допомоги дітям-сиротам та дітям, позбавленим батьківського піклування, яким виповнюється 18 років</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</si>
  <si>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</si>
  <si>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Забезпечення належних умов для виховання та розвитку дітей-сиріт і дітей, позбавлених батьківського піклування, в дитячих будинках сімейного типу та прийомних сім'ях</t>
  </si>
  <si>
    <t>1412110</t>
  </si>
  <si>
    <t>1412140</t>
  </si>
  <si>
    <t>Інші заходи в галузі охорони здоров'я</t>
  </si>
  <si>
    <t>1412800</t>
  </si>
  <si>
    <t>Заходи державної політики з питань дітей та їх соціального захисту</t>
  </si>
  <si>
    <t>Філармонії, музичні колективи і ансамблі та інші мистецькі заклади та заходи</t>
  </si>
  <si>
    <t>2414030</t>
  </si>
  <si>
    <t>2414800</t>
  </si>
  <si>
    <t>1300000</t>
  </si>
  <si>
    <t>1400000</t>
  </si>
  <si>
    <t>2000000</t>
  </si>
  <si>
    <t>2400000</t>
  </si>
  <si>
    <t>3500000</t>
  </si>
  <si>
    <t>4000000</t>
  </si>
  <si>
    <t>4400000</t>
  </si>
  <si>
    <t>4700000</t>
  </si>
  <si>
    <t>4800000</t>
  </si>
  <si>
    <t>5600000</t>
  </si>
  <si>
    <t>6500000</t>
  </si>
  <si>
    <t>6700000</t>
  </si>
  <si>
    <t>7300000</t>
  </si>
  <si>
    <t>7500000</t>
  </si>
  <si>
    <t>7600000</t>
  </si>
  <si>
    <t>0300000</t>
  </si>
  <si>
    <t>1100000</t>
  </si>
  <si>
    <t>240900</t>
  </si>
  <si>
    <t>Цільові фонди, утворені органами місцевого самоврядування</t>
  </si>
  <si>
    <t>Керівництво і управління у сфері освіти</t>
  </si>
  <si>
    <t>Керівництво і управління у сфері сім"ї та молоді</t>
  </si>
  <si>
    <t>Керівництво і управління у сфері фізичної культури та спорту</t>
  </si>
  <si>
    <t>Керівництво і управління у сфері культури та туризму</t>
  </si>
  <si>
    <t>Керівництво і управління у сфері розвитку торгівлі та побутового обслуговування населення</t>
  </si>
  <si>
    <t>Керівництво і управління у сфері житлово-комунального господарства</t>
  </si>
  <si>
    <t>Керівництво і управління у сфері капітального будівництва</t>
  </si>
  <si>
    <t>Керівництво і управління у сфері містобудування та архітектури</t>
  </si>
  <si>
    <t>Керівництво і управління у сфері земельних відносин та охорони навколишнього природного середовища</t>
  </si>
  <si>
    <t>Керівництво і управління у сфері транспорту та зв"язку</t>
  </si>
  <si>
    <t>Керівництво і управління у сфері з питань надзвичайних ситуацій та цивільного захисту населення</t>
  </si>
  <si>
    <t>Керівництво і управління у сфері економіки</t>
  </si>
  <si>
    <t>Керівництво і управління у сфері фінансів</t>
  </si>
  <si>
    <t>Організаційне, інформаційно-аналітичне та матеріально-технічне забезпечення діяльності міської ради та виконавчого комітету</t>
  </si>
  <si>
    <t>Керівництво і управління у сфері власності та приватизації комунального майна</t>
  </si>
  <si>
    <t xml:space="preserve">Керівництво і управління у справах дітей </t>
  </si>
  <si>
    <t>Програма Представництва Асоціації міст Кіровоградської області та Кіровоградського регіонального відділення асоціації міст України</t>
  </si>
  <si>
    <t xml:space="preserve">Програма реалізації вимог Закону України "Про дозвільну систему у сфері господарської діяльності" </t>
  </si>
  <si>
    <t>Дошкільна освіта (капітальний ремонт)</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</si>
  <si>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(капітальний ремонт)</t>
  </si>
  <si>
    <t>Багатопрофільна стаціонарна медична допомога населенню (капітальний ремонт)</t>
  </si>
  <si>
    <t>Лікарсько-акушерська допомога вагітним, породіллям та новонародженим (капітальний ремонт)</t>
  </si>
  <si>
    <t>Амбулаторно-поліклінічна допомога населенню (капітальний ремонт)</t>
  </si>
  <si>
    <t xml:space="preserve">Надання стоматологічної допомоги населенню (капітальний ремонт) </t>
  </si>
  <si>
    <t>Музеї і  виставки (капітальний ремонт)</t>
  </si>
  <si>
    <t>Школи естетичного виховання дітей (капітальний ремонт)</t>
  </si>
  <si>
    <t xml:space="preserve">
Найменування показників згідно з програмною класифікацією видатків та кредитування місцевого бюджету</t>
  </si>
  <si>
    <t>Надання освіти в дитячих будинках, утримання та забезпечення їх діяльності</t>
  </si>
  <si>
    <t>Надання загальної середньої освіти спеціальними загальноосвітніми школами-інтернатами, школами та іншими навчальними закладами освіти для дітей, які потребують корекції  фізичного та (або) розумового розвитку</t>
  </si>
  <si>
    <t xml:space="preserve">Розподіл видатків міського бюджету на 2013 рік </t>
  </si>
  <si>
    <t xml:space="preserve">Багатопрофільна стаціонарна медична допомога населенню </t>
  </si>
  <si>
    <t>Комплексна програма діяльності Кіровоградської міської дружини на 2013 рік</t>
  </si>
  <si>
    <t>Програма з розвитку і управління персоналом в Кіровоградській міській раді в 2013 - 2015 роках</t>
  </si>
  <si>
    <t>Програма забезпечення умов діяльності депутатів Кіровоградської міської ради на 2013 рік</t>
  </si>
  <si>
    <t>Фінансове управління міської ради (в частині резервного фонду)</t>
  </si>
  <si>
    <t>Капітальний ремонт приміщень комунальної власності</t>
  </si>
  <si>
    <t>за рахунок субвенції з державного бюджету на фінасування заходів з реформування системи надання адміністративних послуг</t>
  </si>
  <si>
    <t>150000</t>
  </si>
  <si>
    <t>Будівництво</t>
  </si>
  <si>
    <t>Забезпечення належних умов для виховання та розвитку дітей-сиріт і дітей, позбавлених батьківського піклування, в дитячих будинках сімейного типу та прийомних сім'ях (капітальний ремонт)</t>
  </si>
  <si>
    <t>Надання загальної середньої освіти спеціальними загальноосвітніми школами-інтернатами, школами та іншими навчальними закладами освіти для дітей, які потребують корекції  фізичного та (або) розумового розвитку (капітальний ремонт)</t>
  </si>
  <si>
    <t>4711070</t>
  </si>
  <si>
    <t>4711080</t>
  </si>
  <si>
    <t>4714090</t>
  </si>
  <si>
    <t>091214</t>
  </si>
  <si>
    <t xml:space="preserve">Інші установи та заклади </t>
  </si>
  <si>
    <t>Керівництво і управління в сфері охорони здоров"я</t>
  </si>
  <si>
    <t>210107</t>
  </si>
  <si>
    <t>Заходи з мобілізаційної прідготовки місцевого значення</t>
  </si>
  <si>
    <t>Фінансовий відділ Ленінської районної                              у місті ради</t>
  </si>
  <si>
    <t>Заступник міського голови з питань</t>
  </si>
  <si>
    <r>
      <t xml:space="preserve">Утримання закладів, що надають соціальні послуги дітям, які опинились в складних життєвих обставинах </t>
    </r>
    <r>
      <rPr>
        <i/>
        <sz val="10"/>
        <rFont val="Times New Roman"/>
        <family val="1"/>
      </rPr>
      <t>(за рахунок додаткової дотації з обласного бюджету)</t>
    </r>
  </si>
  <si>
    <r>
      <t>Надання швидкої та невідкладної медичної допомоги населенню</t>
    </r>
    <r>
      <rPr>
        <i/>
        <sz val="10"/>
        <rFont val="Times New Roman"/>
        <family val="1"/>
      </rPr>
      <t xml:space="preserve"> (за рахунок субвенції з обласного бюджету)</t>
    </r>
  </si>
  <si>
    <t>0317211</t>
  </si>
  <si>
    <t>0317212</t>
  </si>
  <si>
    <t>0317214</t>
  </si>
  <si>
    <t>4016021</t>
  </si>
  <si>
    <t>4016060</t>
  </si>
  <si>
    <t>4016130</t>
  </si>
  <si>
    <t>4017460</t>
  </si>
  <si>
    <t>4716021</t>
  </si>
  <si>
    <t>4716060</t>
  </si>
  <si>
    <t>4816430</t>
  </si>
  <si>
    <t>4819230</t>
  </si>
  <si>
    <t>6513035</t>
  </si>
  <si>
    <t>6513037</t>
  </si>
  <si>
    <t>6513038</t>
  </si>
  <si>
    <t>7317440</t>
  </si>
  <si>
    <t>7317460</t>
  </si>
  <si>
    <t>0313201</t>
  </si>
  <si>
    <t>0313202</t>
  </si>
  <si>
    <t>1013160</t>
  </si>
  <si>
    <t>1113111</t>
  </si>
  <si>
    <t>1113131</t>
  </si>
  <si>
    <t>1113132</t>
  </si>
  <si>
    <t>1113140</t>
  </si>
  <si>
    <t>1113150</t>
  </si>
  <si>
    <t>1113500</t>
  </si>
  <si>
    <t>1113160</t>
  </si>
  <si>
    <t>1113300</t>
  </si>
  <si>
    <t>2013112</t>
  </si>
  <si>
    <t>3513400</t>
  </si>
  <si>
    <t>7618010</t>
  </si>
  <si>
    <t>7518320</t>
  </si>
  <si>
    <t>7518330</t>
  </si>
  <si>
    <t>7518340</t>
  </si>
  <si>
    <t>7518350</t>
  </si>
  <si>
    <t>7518430</t>
  </si>
  <si>
    <t>4013190</t>
  </si>
  <si>
    <t>4013031</t>
  </si>
  <si>
    <t>6513400</t>
  </si>
  <si>
    <t>7313400</t>
  </si>
  <si>
    <t>4713150</t>
  </si>
  <si>
    <t>7518530</t>
  </si>
  <si>
    <t>0313400</t>
  </si>
  <si>
    <t>1113134</t>
  </si>
  <si>
    <t>Заходи державної політики з питань сім"ї</t>
  </si>
  <si>
    <t>0318600</t>
  </si>
  <si>
    <t>0318601</t>
  </si>
  <si>
    <t>0318602</t>
  </si>
  <si>
    <t>0318603</t>
  </si>
  <si>
    <t>0318604</t>
  </si>
  <si>
    <t>0318605</t>
  </si>
  <si>
    <t>0318606</t>
  </si>
  <si>
    <t>0318607</t>
  </si>
  <si>
    <t>Програма розвитку інформатизації виконавчих органів Кіровоградської міської ради</t>
  </si>
  <si>
    <t>0310060</t>
  </si>
  <si>
    <t>1010080</t>
  </si>
  <si>
    <t>4016650</t>
  </si>
  <si>
    <t>4010080</t>
  </si>
  <si>
    <t>1110080</t>
  </si>
  <si>
    <t>1310080</t>
  </si>
  <si>
    <t>1315011</t>
  </si>
  <si>
    <t>1315022</t>
  </si>
  <si>
    <t>1410080</t>
  </si>
  <si>
    <t>1412000</t>
  </si>
  <si>
    <t>2010080</t>
  </si>
  <si>
    <t>2410080</t>
  </si>
  <si>
    <t>2414000</t>
  </si>
  <si>
    <t>3510080</t>
  </si>
  <si>
    <t>3518600</t>
  </si>
  <si>
    <t>4710080</t>
  </si>
  <si>
    <t>4410080</t>
  </si>
  <si>
    <t>4711000</t>
  </si>
  <si>
    <t>4712000</t>
  </si>
  <si>
    <t>4713000</t>
  </si>
  <si>
    <t>4714000</t>
  </si>
  <si>
    <t>4716000</t>
  </si>
  <si>
    <t>4716300</t>
  </si>
  <si>
    <t>4718600</t>
  </si>
  <si>
    <t>6710080</t>
  </si>
  <si>
    <t>6717810</t>
  </si>
  <si>
    <t>6717800</t>
  </si>
  <si>
    <t>7310080</t>
  </si>
  <si>
    <t>7510080</t>
  </si>
  <si>
    <t>7518200</t>
  </si>
  <si>
    <t>1011000</t>
  </si>
  <si>
    <t>1013000</t>
  </si>
  <si>
    <t>1418600</t>
  </si>
  <si>
    <t>1318600</t>
  </si>
  <si>
    <t>1118600</t>
  </si>
  <si>
    <t>1018600</t>
  </si>
  <si>
    <t>4810080</t>
  </si>
  <si>
    <t>5610080</t>
  </si>
  <si>
    <t>6510080</t>
  </si>
  <si>
    <t>4018600</t>
  </si>
  <si>
    <t>1018607</t>
  </si>
  <si>
    <t>1118607</t>
  </si>
  <si>
    <t>1318607</t>
  </si>
  <si>
    <t>1418607</t>
  </si>
  <si>
    <t>2018600</t>
  </si>
  <si>
    <t>2018607</t>
  </si>
  <si>
    <t>3518607</t>
  </si>
  <si>
    <t>4018607</t>
  </si>
  <si>
    <t>4418600</t>
  </si>
  <si>
    <t>4418607</t>
  </si>
  <si>
    <t>4718607</t>
  </si>
  <si>
    <t>4718608</t>
  </si>
  <si>
    <t>4819231</t>
  </si>
  <si>
    <t>6518600</t>
  </si>
  <si>
    <t>6518607</t>
  </si>
  <si>
    <t>6718600</t>
  </si>
  <si>
    <t>6718608</t>
  </si>
  <si>
    <t>7318600</t>
  </si>
  <si>
    <t>7318607</t>
  </si>
  <si>
    <t>7518600</t>
  </si>
  <si>
    <t>7518607</t>
  </si>
  <si>
    <t>Цільовий фонд розвитку та благоустрою міста Кіровограда</t>
  </si>
  <si>
    <t>0313401</t>
  </si>
  <si>
    <t>Програма соціального захисту та  соціальної підтримки окремих категорій населення міста Кіровограда на 2013 рік</t>
  </si>
  <si>
    <t>3513401</t>
  </si>
  <si>
    <t>6513401</t>
  </si>
  <si>
    <t>Програма зайнятості населення на 2012-2014 роки</t>
  </si>
  <si>
    <t>7313401</t>
  </si>
  <si>
    <t>1113301</t>
  </si>
  <si>
    <t>Кіровоградський міський центр обліку та тимчасового перебування бездомних осіб</t>
  </si>
  <si>
    <t>4418609</t>
  </si>
  <si>
    <t>Програма управління комунальним майном</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</si>
  <si>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</si>
  <si>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 рішення Кіровоградської міської ради</t>
  </si>
  <si>
    <t xml:space="preserve">Капітальний ремонт житлового фонду </t>
  </si>
  <si>
    <t xml:space="preserve">Капітальний ремонт житлового фонду місцевих органів влади </t>
  </si>
  <si>
    <t>080800</t>
  </si>
  <si>
    <t>160101</t>
  </si>
  <si>
    <t>170103</t>
  </si>
  <si>
    <t>за рахунок субвенції з обласного бюджету</t>
  </si>
  <si>
    <t>за рахунок  субвенції з державного бюджету</t>
  </si>
  <si>
    <t>150122</t>
  </si>
  <si>
    <t>Надання позашкільної освіти позашкільними закладами освіти, заходи із позашкільної роботи з дітьми (капітальний ремонт)</t>
  </si>
  <si>
    <t>4711090</t>
  </si>
  <si>
    <t>091206</t>
  </si>
  <si>
    <t>Центри соціальной реабілітації дітей-інвалідів, центри професійної реабілітації інвілідів (капітальний ремонт)</t>
  </si>
  <si>
    <t>Утримання центрів соціальних служб для сім"ї, дітей та молоді (капітальний ремонт)</t>
  </si>
  <si>
    <t>Функціонування клубів підлітків за місцем проживання (капітальний ремонт)</t>
  </si>
  <si>
    <t>Бібліотеки (капітальний ремонт)</t>
  </si>
  <si>
    <t>Реалізація інвестиційних проектів</t>
  </si>
  <si>
    <t>150201</t>
  </si>
  <si>
    <t>Заходи із збереження, розвитку, реконструкції та реставрації пам`яток історії та культури </t>
  </si>
  <si>
    <t>Надання субввенції іншим бюджетам на виконання інвестиційних програм</t>
  </si>
  <si>
    <t>Програма реалізації вимог Закону України "Про дозвільну систему у сфері господарської діяльності", з них:</t>
  </si>
  <si>
    <t>Цільові фонди </t>
  </si>
  <si>
    <t>240000</t>
  </si>
  <si>
    <t>5617460</t>
  </si>
  <si>
    <t>Проведення заходів із земелеустрою</t>
  </si>
  <si>
    <t>5617310</t>
  </si>
  <si>
    <t>5619232</t>
  </si>
  <si>
    <t>Цільовий фонд регулювання земельних відносин</t>
  </si>
  <si>
    <t>5619230</t>
  </si>
  <si>
    <t>4716410</t>
  </si>
  <si>
    <t>4716421</t>
  </si>
  <si>
    <t>4718310</t>
  </si>
  <si>
    <t>4713131</t>
  </si>
  <si>
    <t>4713105</t>
  </si>
  <si>
    <t>4714060</t>
  </si>
  <si>
    <t>1116310</t>
  </si>
  <si>
    <t>4016410</t>
  </si>
  <si>
    <t>Компенсаційні виплати на пільговий проїзд автомобільним транспортом окремим категоріям громадян, з них:</t>
  </si>
  <si>
    <t>за рахунок субвенції з державного бюджету</t>
  </si>
  <si>
    <r>
      <t xml:space="preserve">Компенсаційні виплати на пільговий проїзд електротранспортом окремим категоріям громадян </t>
    </r>
    <r>
      <rPr>
        <i/>
        <sz val="10"/>
        <rFont val="Times New Roman"/>
        <family val="1"/>
      </rPr>
      <t>(за рахунок субвенції з державного бюджету)</t>
    </r>
  </si>
  <si>
    <t>Інші заходи у сфері автомобільного транспорту </t>
  </si>
  <si>
    <t>6516801</t>
  </si>
  <si>
    <t>Заходи з іншої діяльністі у сфері охорони навколишнього природного середовища</t>
  </si>
  <si>
    <t>250380</t>
  </si>
  <si>
    <t>6516800</t>
  </si>
  <si>
    <t>7518800</t>
  </si>
  <si>
    <t>7518801</t>
  </si>
  <si>
    <t>7518802</t>
  </si>
  <si>
    <t>7518803</t>
  </si>
  <si>
    <t>для організації роботи «соціальне таксі» по доставці дітей-інвалідів  до  комунального  закладу  Кіровської  районної  у  м. Кіровограді ради «Центр соціальної реабілітації (денного перебування) дітей-інвалідів»</t>
  </si>
  <si>
    <t>на придбання меблів та м"ягкого інвентарю для "Центру соціальної реабілітації (денного перебування) дітей-інвалідів» Кіровської районної у м.Кіровограді ради"</t>
  </si>
  <si>
    <t>3517460</t>
  </si>
  <si>
    <t>Інші субвенції (з міського бюджету):</t>
  </si>
  <si>
    <t xml:space="preserve"> на переобладнання соціального таксі</t>
  </si>
  <si>
    <t>Утримання центрів соціальних служб для сім"ї, дітей та молоді, з них:</t>
  </si>
  <si>
    <t>за рахунок додаткової дотації  з обласного бюджету на покращення надання соцільних послуг найуразливішим верствам населення</t>
  </si>
  <si>
    <t>Заходи державної політики з питань молоді, з них:</t>
  </si>
  <si>
    <t xml:space="preserve">за рахунок субвенції з обласного бюджету на реалізацію заходів обласної програми оздоровлення дітей, молоді та сімей з дітьми </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</si>
  <si>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з них:</t>
  </si>
  <si>
    <t xml:space="preserve">за рахунок субвенції з обласного бюджету на виконання заходів обласної цільової програми працевлаштування молоді </t>
  </si>
  <si>
    <t>0317200</t>
  </si>
  <si>
    <t>4418606</t>
  </si>
  <si>
    <t>Палаци і будинки культури, клуби та інші заклади клубного типу (капітальний ремонт)</t>
  </si>
  <si>
    <t>Оптимизація маршрутів міського транспорту </t>
  </si>
  <si>
    <t>Утримання та навчально-тренувальна робота комунальних дитячо-юнацьких спортивних шкіл</t>
  </si>
  <si>
    <t>1412010</t>
  </si>
  <si>
    <t>1412180</t>
  </si>
  <si>
    <t>Первинна медико-санітарна допомога</t>
  </si>
  <si>
    <t>Розшифровать</t>
  </si>
  <si>
    <t>Благоустрій міст, сіл, селищ, з них:</t>
  </si>
  <si>
    <t>Утриманням та розвиток інфраструктури доріг, з них:</t>
  </si>
  <si>
    <t>250313</t>
  </si>
  <si>
    <t>Додаткова дотація на вирівнювання фінансової забезпеченості місцевих бюджетів</t>
  </si>
  <si>
    <t>7518220</t>
  </si>
  <si>
    <t>діяльності виконавчих органів ради</t>
  </si>
  <si>
    <t>Програма фінансового забезпечення відзначення визначних подій та нагородження відзнаками Кіровоградської міської ради та виконавчого комітету в м.Кіровограді на 2013 рік</t>
  </si>
  <si>
    <t>Додаток  4</t>
  </si>
  <si>
    <t xml:space="preserve">за головними розпорядниками коштів у розрізі бюджетних програм, визначених у додатку 3.1 до рішення Кіровоградської міської ради від 21 грудня 2012 року № 2181, у новій редакції </t>
  </si>
  <si>
    <t>18 грудня 2013  року № 2637</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</si>
</sst>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000000"/>
    <numFmt numFmtId="182" formatCode="0.000"/>
    <numFmt numFmtId="183" formatCode="#,##0\ &quot;к.&quot;;\-#,##0\ &quot;к.&quot;"/>
    <numFmt numFmtId="184" formatCode="#,##0\ &quot;к.&quot;;[Red]\-#,##0\ &quot;к.&quot;"/>
    <numFmt numFmtId="185" formatCode="#,##0.00\ &quot;к.&quot;;\-#,##0.00\ &quot;к.&quot;"/>
    <numFmt numFmtId="186" formatCode="#,##0.00\ &quot;к.&quot;;[Red]\-#,##0.00\ &quot;к.&quot;"/>
    <numFmt numFmtId="187" formatCode="_-* #,##0\ &quot;к.&quot;_-;\-* #,##0\ &quot;к.&quot;_-;_-* &quot;-&quot;\ &quot;к.&quot;_-;_-@_-"/>
    <numFmt numFmtId="188" formatCode="_-* #,##0\ _к_._-;\-* #,##0\ _к_._-;_-* &quot;-&quot;\ _к_._-;_-@_-"/>
    <numFmt numFmtId="189" formatCode="_-* #,##0.00\ &quot;к.&quot;_-;\-* #,##0.00\ &quot;к.&quot;_-;_-* &quot;-&quot;??\ &quot;к.&quot;_-;_-@_-"/>
    <numFmt numFmtId="190" formatCode="_-* #,##0.00\ _к_._-;\-* #,##0.00\ _к_._-;_-* &quot;-&quot;??\ _к_._-;_-@_-"/>
    <numFmt numFmtId="191" formatCode="#,##0.0"/>
    <numFmt numFmtId="192" formatCode="#,##0.0\ _г_р_н_."/>
    <numFmt numFmtId="193" formatCode="#,##0.0\ &quot;грн.&quot;"/>
    <numFmt numFmtId="194" formatCode="#,##0.00&quot;р.&quot;"/>
    <numFmt numFmtId="195" formatCode="#,##0.000"/>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0\ &quot;грн.&quot;"/>
    <numFmt numFmtId="201" formatCode="0.00000"/>
    <numFmt numFmtId="202" formatCode="0.000000"/>
    <numFmt numFmtId="203" formatCode="0.0000"/>
    <numFmt numFmtId="204" formatCode="#,##0.000\ _г_р_н_."/>
  </numFmts>
  <fonts count="43">
    <font>
      <sz val="10"/>
      <name val="Arial Cyr"/>
      <family val="0"/>
    </font>
    <font>
      <sz val="10"/>
      <name val="Times New Roman"/>
      <family val="1"/>
    </font>
    <font>
      <b/>
      <sz val="12"/>
      <name val="Times New Roman"/>
      <family val="1"/>
    </font>
    <font>
      <sz val="12"/>
      <name val="Times New Roman"/>
      <family val="1"/>
    </font>
    <font>
      <b/>
      <sz val="10"/>
      <name val="Times New Roman"/>
      <family val="1"/>
    </font>
    <font>
      <i/>
      <sz val="10"/>
      <name val="Times New Roman"/>
      <family val="1"/>
    </font>
    <font>
      <i/>
      <sz val="12"/>
      <name val="Times New Roman"/>
      <family val="1"/>
    </font>
    <font>
      <sz val="8"/>
      <name val="Times New Roman"/>
      <family val="1"/>
    </font>
    <font>
      <b/>
      <i/>
      <sz val="10"/>
      <name val="Times New Roman"/>
      <family val="1"/>
    </font>
    <font>
      <b/>
      <sz val="11"/>
      <name val="Times New Roman"/>
      <family val="1"/>
    </font>
    <font>
      <sz val="11"/>
      <name val="Times New Roman"/>
      <family val="1"/>
    </font>
    <font>
      <b/>
      <i/>
      <sz val="12"/>
      <name val="Times New Roman"/>
      <family val="1"/>
    </font>
    <font>
      <sz val="9"/>
      <name val="Times New Roman"/>
      <family val="1"/>
    </font>
    <font>
      <sz val="13"/>
      <name val="Times New Roman"/>
      <family val="1"/>
    </font>
    <font>
      <b/>
      <sz val="14"/>
      <name val="Times New Roman"/>
      <family val="1"/>
    </font>
    <font>
      <sz val="8"/>
      <name val="Arial Cyr"/>
      <family val="0"/>
    </font>
    <font>
      <i/>
      <sz val="9"/>
      <name val="Times New Roman"/>
      <family val="1"/>
    </font>
    <font>
      <u val="single"/>
      <sz val="10"/>
      <color indexed="12"/>
      <name val="Arial Cyr"/>
      <family val="0"/>
    </font>
    <font>
      <u val="single"/>
      <sz val="10"/>
      <color indexed="36"/>
      <name val="Arial Cyr"/>
      <family val="0"/>
    </font>
    <font>
      <b/>
      <sz val="10"/>
      <name val="Arial Cyr"/>
      <family val="0"/>
    </font>
    <font>
      <sz val="14"/>
      <name val="Times New Roman Cyr"/>
      <family val="1"/>
    </font>
    <font>
      <sz val="14"/>
      <name val="Times New Roman"/>
      <family val="1"/>
    </font>
    <font>
      <i/>
      <sz val="11"/>
      <name val="Times New Roman"/>
      <family val="1"/>
    </font>
    <font>
      <sz val="11.5"/>
      <name val="Times New Roman"/>
      <family val="1"/>
    </font>
    <font>
      <b/>
      <sz val="11.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name val="Times New Roman Cyr"/>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medium"/>
      <bottom style="medium"/>
    </border>
    <border>
      <left style="thin"/>
      <right style="thin"/>
      <top style="thin"/>
      <bottom style="thin"/>
    </border>
    <border>
      <left style="medium"/>
      <right style="thin"/>
      <top>
        <color indexed="63"/>
      </top>
      <bottom style="thin"/>
    </border>
    <border>
      <left style="thin"/>
      <right style="thin"/>
      <top style="thin"/>
      <bottom style="medium"/>
    </border>
    <border>
      <left style="medium"/>
      <right style="thin"/>
      <top style="medium"/>
      <bottom style="medium"/>
    </border>
    <border>
      <left style="thin"/>
      <right style="medium"/>
      <top style="medium"/>
      <bottom style="medium"/>
    </border>
    <border>
      <left style="thin"/>
      <right style="thin"/>
      <top>
        <color indexed="63"/>
      </top>
      <bottom style="thin"/>
    </border>
    <border>
      <left style="thin"/>
      <right style="thin"/>
      <top style="thin"/>
      <bottom>
        <color indexed="63"/>
      </bottom>
    </border>
    <border>
      <left style="medium"/>
      <right style="thin"/>
      <top style="thin"/>
      <bottom style="thin"/>
    </border>
    <border>
      <left style="medium"/>
      <right style="thin"/>
      <top style="thin"/>
      <bottom>
        <color indexed="63"/>
      </bottom>
    </border>
    <border>
      <left style="medium"/>
      <right>
        <color indexed="63"/>
      </right>
      <top style="thin"/>
      <bottom style="thin"/>
    </border>
    <border>
      <left style="thin"/>
      <right style="medium"/>
      <top style="thin"/>
      <bottom style="thin"/>
    </border>
    <border>
      <left style="thin"/>
      <right style="medium"/>
      <top>
        <color indexed="63"/>
      </top>
      <bottom style="thin"/>
    </border>
    <border>
      <left style="thin"/>
      <right style="medium"/>
      <top style="thin"/>
      <bottom>
        <color indexed="63"/>
      </bottom>
    </border>
    <border>
      <left style="thin"/>
      <right style="thin"/>
      <top style="medium"/>
      <bottom style="thin"/>
    </border>
    <border>
      <left style="medium"/>
      <right style="thin"/>
      <top style="medium"/>
      <bottom style="thin"/>
    </border>
    <border>
      <left style="medium"/>
      <right style="thin"/>
      <top style="thin"/>
      <bottom style="medium"/>
    </border>
    <border>
      <left style="thin"/>
      <right style="medium"/>
      <top style="medium"/>
      <bottom style="thin"/>
    </border>
    <border>
      <left style="thin"/>
      <right style="medium"/>
      <top style="thin"/>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7" borderId="1" applyNumberFormat="0" applyAlignment="0" applyProtection="0"/>
    <xf numFmtId="0" fontId="28" fillId="20" borderId="2" applyNumberFormat="0" applyAlignment="0" applyProtection="0"/>
    <xf numFmtId="0" fontId="29" fillId="20" borderId="1" applyNumberFormat="0" applyAlignment="0" applyProtection="0"/>
    <xf numFmtId="0" fontId="1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1" borderId="7" applyNumberFormat="0" applyAlignment="0" applyProtection="0"/>
    <xf numFmtId="0" fontId="35" fillId="0" borderId="0" applyNumberFormat="0" applyFill="0" applyBorder="0" applyAlignment="0" applyProtection="0"/>
    <xf numFmtId="0" fontId="36" fillId="22" borderId="0" applyNumberFormat="0" applyBorder="0" applyAlignment="0" applyProtection="0"/>
    <xf numFmtId="0" fontId="18" fillId="0" borderId="0" applyNumberFormat="0" applyFill="0" applyBorder="0" applyAlignment="0" applyProtection="0"/>
    <xf numFmtId="0" fontId="37" fillId="3" borderId="0" applyNumberFormat="0" applyBorder="0" applyAlignment="0" applyProtection="0"/>
    <xf numFmtId="0" fontId="3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4" borderId="0" applyNumberFormat="0" applyBorder="0" applyAlignment="0" applyProtection="0"/>
  </cellStyleXfs>
  <cellXfs count="202">
    <xf numFmtId="0" fontId="0" fillId="0" borderId="0" xfId="0" applyAlignment="1">
      <alignment/>
    </xf>
    <xf numFmtId="180" fontId="4" fillId="0" borderId="0" xfId="0" applyNumberFormat="1" applyFont="1" applyFill="1" applyBorder="1" applyAlignment="1">
      <alignment vertical="center" wrapText="1"/>
    </xf>
    <xf numFmtId="49" fontId="4" fillId="0" borderId="10" xfId="0" applyNumberFormat="1" applyFont="1" applyFill="1" applyBorder="1" applyAlignment="1">
      <alignment horizontal="justify" vertical="center" wrapText="1"/>
    </xf>
    <xf numFmtId="180" fontId="1" fillId="0" borderId="0" xfId="0" applyNumberFormat="1" applyFont="1" applyFill="1" applyBorder="1" applyAlignment="1">
      <alignment horizontal="left" vertical="center" wrapText="1"/>
    </xf>
    <xf numFmtId="0" fontId="4" fillId="0" borderId="0" xfId="0" applyFont="1" applyFill="1" applyBorder="1" applyAlignment="1">
      <alignment vertical="center" wrapText="1"/>
    </xf>
    <xf numFmtId="0" fontId="4" fillId="0" borderId="0" xfId="0" applyFont="1" applyFill="1" applyAlignment="1">
      <alignment vertical="center" wrapText="1"/>
    </xf>
    <xf numFmtId="0" fontId="1" fillId="0" borderId="0" xfId="0" applyFont="1" applyFill="1" applyAlignment="1">
      <alignment horizontal="left" vertical="center" wrapText="1"/>
    </xf>
    <xf numFmtId="49" fontId="2" fillId="0" borderId="0" xfId="0" applyNumberFormat="1" applyFont="1" applyFill="1" applyAlignment="1">
      <alignment horizontal="center" vertical="center" wrapText="1"/>
    </xf>
    <xf numFmtId="0" fontId="1" fillId="0" borderId="0" xfId="0" applyFont="1" applyFill="1" applyAlignment="1">
      <alignment vertical="center" wrapText="1"/>
    </xf>
    <xf numFmtId="0" fontId="1" fillId="0" borderId="10" xfId="0"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21" fillId="0" borderId="0" xfId="0" applyFont="1" applyFill="1" applyAlignment="1">
      <alignment vertical="center" wrapText="1"/>
    </xf>
    <xf numFmtId="182" fontId="1" fillId="0" borderId="0" xfId="0" applyNumberFormat="1" applyFont="1" applyFill="1" applyAlignment="1">
      <alignment vertical="center" wrapText="1"/>
    </xf>
    <xf numFmtId="182" fontId="13" fillId="0" borderId="0" xfId="0" applyNumberFormat="1" applyFont="1" applyFill="1" applyAlignment="1">
      <alignment vertical="center" wrapText="1"/>
    </xf>
    <xf numFmtId="180" fontId="1" fillId="0" borderId="0" xfId="0" applyNumberFormat="1" applyFont="1" applyFill="1" applyBorder="1" applyAlignment="1">
      <alignment vertical="center" wrapText="1"/>
    </xf>
    <xf numFmtId="0" fontId="1" fillId="0" borderId="11" xfId="0" applyFont="1" applyFill="1" applyBorder="1" applyAlignment="1">
      <alignment horizontal="center" vertical="center" wrapText="1"/>
    </xf>
    <xf numFmtId="49" fontId="4" fillId="0" borderId="10" xfId="0" applyNumberFormat="1" applyFont="1" applyFill="1" applyBorder="1" applyAlignment="1">
      <alignment vertical="center" wrapText="1"/>
    </xf>
    <xf numFmtId="49" fontId="1" fillId="0" borderId="12" xfId="0" applyNumberFormat="1" applyFont="1" applyFill="1" applyBorder="1" applyAlignment="1">
      <alignment horizontal="center" vertical="center" wrapText="1"/>
    </xf>
    <xf numFmtId="180" fontId="5" fillId="0" borderId="0" xfId="0" applyNumberFormat="1" applyFont="1" applyFill="1" applyBorder="1" applyAlignment="1">
      <alignment horizontal="left" vertical="center" wrapText="1"/>
    </xf>
    <xf numFmtId="180" fontId="5" fillId="0" borderId="0" xfId="0" applyNumberFormat="1" applyFont="1" applyFill="1" applyBorder="1" applyAlignment="1">
      <alignment vertical="center" wrapText="1"/>
    </xf>
    <xf numFmtId="180" fontId="8" fillId="0"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Alignment="1">
      <alignment vertical="center" wrapText="1"/>
    </xf>
    <xf numFmtId="0" fontId="1" fillId="0" borderId="0" xfId="0" applyFont="1" applyFill="1" applyBorder="1" applyAlignment="1">
      <alignment vertical="center" wrapText="1"/>
    </xf>
    <xf numFmtId="49" fontId="1" fillId="0" borderId="0" xfId="0" applyNumberFormat="1" applyFont="1" applyFill="1" applyAlignment="1">
      <alignment vertical="center" wrapText="1"/>
    </xf>
    <xf numFmtId="0" fontId="1" fillId="0" borderId="0" xfId="0" applyFont="1" applyFill="1" applyAlignment="1">
      <alignment horizontal="center" vertical="center" wrapText="1"/>
    </xf>
    <xf numFmtId="0" fontId="3" fillId="0" borderId="0" xfId="0" applyFont="1" applyFill="1" applyAlignment="1">
      <alignment horizontal="center" vertical="center" wrapText="1"/>
    </xf>
    <xf numFmtId="0" fontId="1" fillId="0" borderId="0" xfId="0" applyFont="1" applyFill="1" applyBorder="1" applyAlignment="1">
      <alignment horizontal="left" vertical="center" wrapText="1"/>
    </xf>
    <xf numFmtId="0" fontId="12" fillId="0" borderId="0" xfId="0" applyFont="1" applyFill="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textRotation="255" wrapText="1"/>
    </xf>
    <xf numFmtId="0" fontId="7"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0" xfId="0" applyNumberFormat="1" applyFont="1" applyFill="1" applyBorder="1" applyAlignment="1">
      <alignment vertical="center" wrapText="1"/>
    </xf>
    <xf numFmtId="49" fontId="4" fillId="0" borderId="0" xfId="0" applyNumberFormat="1" applyFont="1" applyFill="1" applyAlignment="1">
      <alignment vertical="center" wrapText="1"/>
    </xf>
    <xf numFmtId="0" fontId="8" fillId="0" borderId="0" xfId="0" applyFont="1" applyFill="1" applyBorder="1" applyAlignment="1">
      <alignment vertical="center" wrapText="1"/>
    </xf>
    <xf numFmtId="0" fontId="8" fillId="0" borderId="0" xfId="0" applyFont="1" applyFill="1" applyAlignment="1">
      <alignment vertical="center" wrapText="1"/>
    </xf>
    <xf numFmtId="49" fontId="1" fillId="0" borderId="14" xfId="0" applyNumberFormat="1" applyFont="1" applyFill="1" applyBorder="1" applyAlignment="1">
      <alignment vertical="center" wrapText="1"/>
    </xf>
    <xf numFmtId="49" fontId="4" fillId="0" borderId="0" xfId="0" applyNumberFormat="1" applyFont="1" applyFill="1" applyBorder="1" applyAlignment="1">
      <alignment horizontal="justify" vertical="center" wrapText="1"/>
    </xf>
    <xf numFmtId="180" fontId="3" fillId="0" borderId="0" xfId="0" applyNumberFormat="1" applyFont="1" applyFill="1" applyAlignment="1">
      <alignment horizontal="center" vertical="center" wrapText="1"/>
    </xf>
    <xf numFmtId="49" fontId="1" fillId="0" borderId="0" xfId="0" applyNumberFormat="1" applyFont="1" applyFill="1" applyAlignment="1">
      <alignment horizontal="left" vertical="center" wrapText="1"/>
    </xf>
    <xf numFmtId="4" fontId="3" fillId="0" borderId="11" xfId="0" applyNumberFormat="1" applyFont="1" applyFill="1" applyBorder="1" applyAlignment="1">
      <alignment horizontal="center" vertical="center" wrapText="1"/>
    </xf>
    <xf numFmtId="4" fontId="6" fillId="0" borderId="11" xfId="0" applyNumberFormat="1" applyFont="1" applyFill="1" applyBorder="1" applyAlignment="1">
      <alignment horizontal="center" vertical="center" wrapText="1"/>
    </xf>
    <xf numFmtId="4" fontId="2" fillId="0" borderId="11" xfId="0" applyNumberFormat="1" applyFont="1" applyFill="1" applyBorder="1" applyAlignment="1">
      <alignment horizontal="center" vertical="center" wrapText="1"/>
    </xf>
    <xf numFmtId="4" fontId="11" fillId="0" borderId="11" xfId="0" applyNumberFormat="1" applyFont="1" applyFill="1" applyBorder="1" applyAlignment="1">
      <alignment horizontal="center" vertical="center" wrapText="1"/>
    </xf>
    <xf numFmtId="4" fontId="3" fillId="0" borderId="17" xfId="0" applyNumberFormat="1" applyFont="1" applyFill="1" applyBorder="1" applyAlignment="1">
      <alignment horizontal="center" vertical="center" wrapText="1"/>
    </xf>
    <xf numFmtId="180" fontId="8" fillId="24" borderId="0" xfId="0" applyNumberFormat="1" applyFont="1" applyFill="1" applyBorder="1" applyAlignment="1">
      <alignment vertical="center" wrapText="1"/>
    </xf>
    <xf numFmtId="0" fontId="5" fillId="24" borderId="0" xfId="0" applyFont="1" applyFill="1" applyBorder="1" applyAlignment="1">
      <alignment vertical="center" wrapText="1"/>
    </xf>
    <xf numFmtId="0" fontId="8" fillId="24" borderId="0" xfId="0" applyFont="1" applyFill="1" applyBorder="1" applyAlignment="1">
      <alignment vertical="center" wrapText="1"/>
    </xf>
    <xf numFmtId="0" fontId="5" fillId="24" borderId="0" xfId="0" applyFont="1" applyFill="1" applyAlignment="1">
      <alignment vertical="center" wrapText="1"/>
    </xf>
    <xf numFmtId="49" fontId="5" fillId="0" borderId="11" xfId="0" applyNumberFormat="1" applyFont="1" applyFill="1" applyBorder="1" applyAlignment="1">
      <alignment horizontal="justify" vertical="center" wrapText="1"/>
    </xf>
    <xf numFmtId="49" fontId="1"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49" fontId="1" fillId="0" borderId="18" xfId="0" applyNumberFormat="1" applyFont="1" applyFill="1" applyBorder="1" applyAlignment="1">
      <alignment horizontal="center" vertical="center" wrapText="1"/>
    </xf>
    <xf numFmtId="49" fontId="1" fillId="0" borderId="11" xfId="0" applyNumberFormat="1" applyFont="1" applyFill="1" applyBorder="1" applyAlignment="1">
      <alignment horizontal="justify" vertical="center" wrapText="1"/>
    </xf>
    <xf numFmtId="0" fontId="1" fillId="0" borderId="11" xfId="0" applyFont="1" applyFill="1" applyBorder="1" applyAlignment="1">
      <alignment horizontal="justify" vertical="center" wrapText="1"/>
    </xf>
    <xf numFmtId="49" fontId="5" fillId="0" borderId="11" xfId="0" applyNumberFormat="1" applyFont="1" applyFill="1" applyBorder="1" applyAlignment="1">
      <alignment horizontal="center" vertical="center" wrapText="1"/>
    </xf>
    <xf numFmtId="0" fontId="5" fillId="0" borderId="11" xfId="0" applyFont="1" applyFill="1" applyBorder="1" applyAlignment="1">
      <alignment horizontal="justify" vertical="center" wrapText="1"/>
    </xf>
    <xf numFmtId="0" fontId="1" fillId="0" borderId="11" xfId="0" applyFont="1" applyFill="1" applyBorder="1" applyAlignment="1">
      <alignment horizontal="justify" vertical="top" wrapText="1"/>
    </xf>
    <xf numFmtId="49" fontId="5" fillId="0" borderId="18"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xf>
    <xf numFmtId="49" fontId="4" fillId="0" borderId="11" xfId="0" applyNumberFormat="1" applyFont="1" applyFill="1" applyBorder="1" applyAlignment="1">
      <alignment horizontal="justify" vertical="center" wrapText="1"/>
    </xf>
    <xf numFmtId="49" fontId="4" fillId="0" borderId="11" xfId="0" applyNumberFormat="1" applyFont="1" applyFill="1" applyBorder="1" applyAlignment="1">
      <alignment horizontal="center" vertical="center" wrapText="1"/>
    </xf>
    <xf numFmtId="49" fontId="1" fillId="0" borderId="11" xfId="0" applyNumberFormat="1" applyFont="1" applyFill="1" applyBorder="1" applyAlignment="1" applyProtection="1">
      <alignment horizontal="justify" vertical="center" wrapText="1"/>
      <protection locked="0"/>
    </xf>
    <xf numFmtId="49" fontId="1" fillId="0" borderId="11" xfId="0" applyNumberFormat="1" applyFont="1" applyFill="1" applyBorder="1" applyAlignment="1" applyProtection="1">
      <alignment horizontal="center" vertical="center"/>
      <protection locked="0"/>
    </xf>
    <xf numFmtId="49" fontId="4" fillId="0" borderId="11" xfId="0" applyNumberFormat="1" applyFont="1" applyFill="1" applyBorder="1" applyAlignment="1" applyProtection="1">
      <alignment horizontal="center" vertical="center"/>
      <protection locked="0"/>
    </xf>
    <xf numFmtId="49" fontId="4" fillId="0" borderId="11" xfId="0" applyNumberFormat="1" applyFont="1" applyFill="1" applyBorder="1" applyAlignment="1" applyProtection="1">
      <alignment horizontal="justify" vertical="center" wrapText="1"/>
      <protection locked="0"/>
    </xf>
    <xf numFmtId="49" fontId="1" fillId="0" borderId="11" xfId="0" applyNumberFormat="1" applyFont="1" applyFill="1" applyBorder="1" applyAlignment="1">
      <alignment horizontal="center" vertical="center" wrapText="1"/>
    </xf>
    <xf numFmtId="0" fontId="4" fillId="0" borderId="11" xfId="0"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1" fillId="0" borderId="11" xfId="0" applyFont="1" applyFill="1" applyBorder="1" applyAlignment="1">
      <alignment horizontal="justify" wrapText="1"/>
    </xf>
    <xf numFmtId="0" fontId="12" fillId="0" borderId="11" xfId="0" applyFont="1" applyFill="1" applyBorder="1" applyAlignment="1">
      <alignment horizontal="justify" wrapText="1"/>
    </xf>
    <xf numFmtId="49" fontId="8" fillId="0" borderId="11" xfId="0" applyNumberFormat="1" applyFont="1" applyFill="1" applyBorder="1" applyAlignment="1">
      <alignment horizontal="center" vertical="center" wrapText="1"/>
    </xf>
    <xf numFmtId="0" fontId="8" fillId="0" borderId="11" xfId="0" applyFont="1" applyFill="1" applyBorder="1" applyAlignment="1">
      <alignment horizontal="justify" vertical="center" wrapText="1"/>
    </xf>
    <xf numFmtId="49" fontId="4" fillId="0" borderId="11" xfId="0" applyNumberFormat="1" applyFont="1" applyFill="1" applyBorder="1" applyAlignment="1">
      <alignment horizontal="justify" vertical="top" wrapText="1"/>
    </xf>
    <xf numFmtId="49" fontId="1" fillId="0" borderId="11" xfId="0" applyNumberFormat="1" applyFont="1" applyFill="1" applyBorder="1" applyAlignment="1">
      <alignment horizontal="justify" vertical="top" wrapText="1"/>
    </xf>
    <xf numFmtId="49" fontId="5" fillId="0" borderId="11" xfId="0" applyNumberFormat="1" applyFont="1" applyFill="1" applyBorder="1" applyAlignment="1">
      <alignment horizontal="justify" vertical="top" wrapText="1"/>
    </xf>
    <xf numFmtId="0" fontId="1" fillId="0" borderId="11" xfId="0" applyFont="1" applyFill="1" applyBorder="1" applyAlignment="1">
      <alignment vertical="center" wrapText="1"/>
    </xf>
    <xf numFmtId="49" fontId="1" fillId="0" borderId="19" xfId="0" applyNumberFormat="1"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7" xfId="0" applyFont="1" applyFill="1" applyBorder="1" applyAlignment="1">
      <alignment vertical="center" wrapText="1"/>
    </xf>
    <xf numFmtId="49" fontId="4" fillId="0" borderId="16" xfId="0" applyNumberFormat="1" applyFont="1" applyFill="1" applyBorder="1" applyAlignment="1" applyProtection="1">
      <alignment horizontal="center" vertical="center"/>
      <protection locked="0"/>
    </xf>
    <xf numFmtId="49" fontId="9" fillId="0" borderId="16" xfId="0" applyNumberFormat="1" applyFont="1" applyFill="1" applyBorder="1" applyAlignment="1" applyProtection="1">
      <alignment horizontal="justify" vertical="top" wrapText="1"/>
      <protection locked="0"/>
    </xf>
    <xf numFmtId="49" fontId="1" fillId="0" borderId="11" xfId="0" applyNumberFormat="1" applyFont="1" applyFill="1" applyBorder="1" applyAlignment="1" applyProtection="1">
      <alignment horizontal="justify" vertical="top" wrapText="1"/>
      <protection locked="0"/>
    </xf>
    <xf numFmtId="0" fontId="1" fillId="0" borderId="11" xfId="0" applyNumberFormat="1" applyFont="1" applyFill="1" applyBorder="1" applyAlignment="1">
      <alignment horizontal="justify" vertical="top" wrapText="1" readingOrder="1"/>
    </xf>
    <xf numFmtId="0" fontId="1" fillId="0" borderId="11" xfId="0" applyFont="1" applyFill="1" applyBorder="1" applyAlignment="1">
      <alignment horizontal="justify" vertical="top" wrapText="1"/>
    </xf>
    <xf numFmtId="0" fontId="1" fillId="0" borderId="11" xfId="0" applyNumberFormat="1" applyFont="1" applyFill="1" applyBorder="1" applyAlignment="1">
      <alignment horizontal="justify" vertical="top" wrapText="1"/>
    </xf>
    <xf numFmtId="49" fontId="9" fillId="0" borderId="11" xfId="0" applyNumberFormat="1" applyFont="1" applyFill="1" applyBorder="1" applyAlignment="1" applyProtection="1">
      <alignment horizontal="justify" vertical="top" wrapText="1"/>
      <protection locked="0"/>
    </xf>
    <xf numFmtId="49" fontId="1" fillId="0" borderId="18" xfId="0" applyNumberFormat="1" applyFont="1" applyFill="1" applyBorder="1" applyAlignment="1">
      <alignment vertical="center" wrapText="1"/>
    </xf>
    <xf numFmtId="49" fontId="5" fillId="0" borderId="11" xfId="0" applyNumberFormat="1" applyFont="1" applyFill="1" applyBorder="1" applyAlignment="1" applyProtection="1">
      <alignment horizontal="center" vertical="center"/>
      <protection locked="0"/>
    </xf>
    <xf numFmtId="4" fontId="22" fillId="0" borderId="11" xfId="0" applyNumberFormat="1" applyFont="1" applyFill="1" applyBorder="1" applyAlignment="1">
      <alignment horizontal="center" vertical="center" wrapText="1"/>
    </xf>
    <xf numFmtId="49" fontId="1" fillId="0" borderId="20"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49" fontId="14" fillId="0" borderId="0" xfId="0" applyNumberFormat="1" applyFont="1" applyFill="1" applyBorder="1" applyAlignment="1">
      <alignment vertical="center" wrapText="1"/>
    </xf>
    <xf numFmtId="2" fontId="14" fillId="0" borderId="0" xfId="0" applyNumberFormat="1" applyFont="1" applyFill="1" applyBorder="1" applyAlignment="1">
      <alignment horizontal="center" vertical="center" wrapText="1"/>
    </xf>
    <xf numFmtId="180" fontId="21" fillId="0" borderId="0" xfId="0" applyNumberFormat="1" applyFont="1" applyFill="1" applyBorder="1" applyAlignment="1">
      <alignment horizontal="left" vertical="center" wrapText="1"/>
    </xf>
    <xf numFmtId="180" fontId="14" fillId="0" borderId="0" xfId="0" applyNumberFormat="1" applyFont="1" applyFill="1" applyBorder="1" applyAlignment="1">
      <alignment vertical="center" wrapText="1"/>
    </xf>
    <xf numFmtId="0" fontId="21" fillId="0" borderId="0" xfId="0" applyFont="1" applyFill="1" applyBorder="1" applyAlignment="1">
      <alignment vertical="center" wrapText="1"/>
    </xf>
    <xf numFmtId="4" fontId="9" fillId="0" borderId="11" xfId="0" applyNumberFormat="1" applyFont="1" applyFill="1" applyBorder="1" applyAlignment="1">
      <alignment horizontal="center" vertical="center" wrapText="1"/>
    </xf>
    <xf numFmtId="4" fontId="10" fillId="0" borderId="11"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180" fontId="4" fillId="22" borderId="0" xfId="0" applyNumberFormat="1" applyFont="1" applyFill="1" applyBorder="1" applyAlignment="1">
      <alignment vertical="center" wrapText="1"/>
    </xf>
    <xf numFmtId="0" fontId="1" fillId="22" borderId="0" xfId="0" applyFont="1" applyFill="1" applyBorder="1" applyAlignment="1">
      <alignment vertical="center" wrapText="1"/>
    </xf>
    <xf numFmtId="0" fontId="1" fillId="22"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vertical="center" wrapText="1"/>
    </xf>
    <xf numFmtId="49" fontId="8" fillId="0" borderId="18" xfId="0" applyNumberFormat="1" applyFont="1" applyFill="1" applyBorder="1" applyAlignment="1">
      <alignment horizontal="center" vertical="center" wrapText="1"/>
    </xf>
    <xf numFmtId="4" fontId="3" fillId="24" borderId="11" xfId="0" applyNumberFormat="1" applyFont="1" applyFill="1" applyBorder="1" applyAlignment="1">
      <alignment horizontal="center" vertical="center" wrapText="1"/>
    </xf>
    <xf numFmtId="4" fontId="3" fillId="24" borderId="21" xfId="0" applyNumberFormat="1" applyFont="1" applyFill="1" applyBorder="1" applyAlignment="1">
      <alignment horizontal="center" vertical="center" wrapText="1"/>
    </xf>
    <xf numFmtId="4" fontId="6" fillId="24" borderId="11" xfId="0" applyNumberFormat="1" applyFont="1" applyFill="1" applyBorder="1" applyAlignment="1">
      <alignment horizontal="center" vertical="center" wrapText="1"/>
    </xf>
    <xf numFmtId="4" fontId="2" fillId="0" borderId="16" xfId="0" applyNumberFormat="1" applyFont="1" applyFill="1" applyBorder="1" applyAlignment="1">
      <alignment horizontal="center" vertical="center" wrapText="1"/>
    </xf>
    <xf numFmtId="4" fontId="2" fillId="0" borderId="22" xfId="0" applyNumberFormat="1" applyFont="1" applyFill="1" applyBorder="1" applyAlignment="1">
      <alignment horizontal="center" vertical="center" wrapText="1"/>
    </xf>
    <xf numFmtId="4" fontId="3" fillId="0" borderId="21" xfId="0" applyNumberFormat="1" applyFont="1" applyFill="1" applyBorder="1" applyAlignment="1">
      <alignment horizontal="center" vertical="center" wrapText="1"/>
    </xf>
    <xf numFmtId="4" fontId="2" fillId="0" borderId="21" xfId="0" applyNumberFormat="1" applyFont="1" applyFill="1" applyBorder="1" applyAlignment="1">
      <alignment horizontal="center" vertical="center" wrapText="1"/>
    </xf>
    <xf numFmtId="4" fontId="6" fillId="0" borderId="21" xfId="0" applyNumberFormat="1" applyFont="1" applyFill="1" applyBorder="1" applyAlignment="1">
      <alignment horizontal="center" vertical="center" wrapText="1"/>
    </xf>
    <xf numFmtId="4" fontId="9" fillId="0" borderId="21"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180" fontId="8" fillId="22" borderId="0" xfId="0" applyNumberFormat="1" applyFont="1" applyFill="1" applyBorder="1" applyAlignment="1">
      <alignment vertical="center" wrapText="1"/>
    </xf>
    <xf numFmtId="0" fontId="5" fillId="22" borderId="0" xfId="0" applyFont="1" applyFill="1" applyBorder="1" applyAlignment="1">
      <alignment vertical="center" wrapText="1"/>
    </xf>
    <xf numFmtId="0" fontId="5" fillId="22" borderId="0" xfId="0" applyFont="1" applyFill="1" applyAlignment="1">
      <alignment vertical="center" wrapText="1"/>
    </xf>
    <xf numFmtId="2" fontId="0" fillId="25" borderId="11" xfId="0" applyNumberFormat="1" applyFill="1" applyBorder="1" applyAlignment="1">
      <alignment/>
    </xf>
    <xf numFmtId="2" fontId="0" fillId="0" borderId="11" xfId="0" applyNumberFormat="1" applyFill="1" applyBorder="1" applyAlignment="1">
      <alignment/>
    </xf>
    <xf numFmtId="49" fontId="5" fillId="0" borderId="12"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4" fontId="3" fillId="0" borderId="23" xfId="0" applyNumberFormat="1" applyFont="1" applyFill="1" applyBorder="1" applyAlignment="1">
      <alignment horizontal="center" vertical="center" wrapText="1"/>
    </xf>
    <xf numFmtId="180" fontId="5" fillId="24" borderId="0" xfId="0" applyNumberFormat="1" applyFont="1" applyFill="1" applyBorder="1" applyAlignment="1">
      <alignment horizontal="left" vertical="center" wrapText="1"/>
    </xf>
    <xf numFmtId="49" fontId="23" fillId="0" borderId="14" xfId="0" applyNumberFormat="1" applyFont="1" applyFill="1" applyBorder="1" applyAlignment="1">
      <alignment horizontal="center" vertical="center" wrapText="1"/>
    </xf>
    <xf numFmtId="49" fontId="24" fillId="0" borderId="10" xfId="0" applyNumberFormat="1" applyFont="1" applyFill="1" applyBorder="1" applyAlignment="1">
      <alignment vertical="center" wrapText="1"/>
    </xf>
    <xf numFmtId="49" fontId="24" fillId="0" borderId="10" xfId="0" applyNumberFormat="1" applyFont="1" applyFill="1" applyBorder="1" applyAlignment="1">
      <alignment horizontal="justify" vertical="center" wrapText="1"/>
    </xf>
    <xf numFmtId="180" fontId="23" fillId="0" borderId="0" xfId="0" applyNumberFormat="1" applyFont="1" applyFill="1" applyBorder="1" applyAlignment="1">
      <alignment horizontal="left" vertical="center" wrapText="1"/>
    </xf>
    <xf numFmtId="180" fontId="24" fillId="0" borderId="0" xfId="0" applyNumberFormat="1" applyFont="1" applyFill="1" applyBorder="1" applyAlignment="1">
      <alignment vertical="center" wrapText="1"/>
    </xf>
    <xf numFmtId="0" fontId="24" fillId="0" borderId="0" xfId="0" applyFont="1" applyFill="1" applyBorder="1" applyAlignment="1">
      <alignment vertical="center" wrapText="1"/>
    </xf>
    <xf numFmtId="4" fontId="10" fillId="0" borderId="21" xfId="0" applyNumberFormat="1" applyFont="1" applyFill="1" applyBorder="1" applyAlignment="1">
      <alignment horizontal="center" vertical="center" wrapText="1"/>
    </xf>
    <xf numFmtId="0" fontId="24" fillId="0" borderId="0" xfId="0" applyFont="1" applyFill="1" applyAlignment="1">
      <alignment vertical="center" wrapText="1"/>
    </xf>
    <xf numFmtId="49" fontId="16" fillId="0" borderId="18" xfId="0" applyNumberFormat="1" applyFont="1" applyFill="1" applyBorder="1" applyAlignment="1">
      <alignment horizontal="center" vertical="center" wrapText="1"/>
    </xf>
    <xf numFmtId="49" fontId="16" fillId="0" borderId="11" xfId="0" applyNumberFormat="1" applyFont="1" applyFill="1" applyBorder="1" applyAlignment="1">
      <alignment horizontal="center" vertical="center" wrapText="1"/>
    </xf>
    <xf numFmtId="180" fontId="16" fillId="0" borderId="0" xfId="0" applyNumberFormat="1" applyFont="1" applyFill="1" applyBorder="1" applyAlignment="1">
      <alignment vertical="center" wrapText="1"/>
    </xf>
    <xf numFmtId="0" fontId="16" fillId="0" borderId="0" xfId="0" applyFont="1" applyFill="1" applyBorder="1" applyAlignment="1">
      <alignment vertical="center" wrapText="1"/>
    </xf>
    <xf numFmtId="0" fontId="16" fillId="0" borderId="0" xfId="0" applyFont="1" applyFill="1" applyAlignment="1">
      <alignment vertical="center" wrapText="1"/>
    </xf>
    <xf numFmtId="49" fontId="10" fillId="0" borderId="11" xfId="0" applyNumberFormat="1" applyFont="1" applyFill="1" applyBorder="1" applyAlignment="1" applyProtection="1">
      <alignment horizontal="justify" vertical="center" wrapText="1"/>
      <protection locked="0"/>
    </xf>
    <xf numFmtId="4" fontId="9" fillId="0" borderId="15" xfId="0" applyNumberFormat="1" applyFont="1" applyFill="1" applyBorder="1" applyAlignment="1">
      <alignment horizontal="center" vertical="center" wrapText="1"/>
    </xf>
    <xf numFmtId="4" fontId="24" fillId="0" borderId="10" xfId="0" applyNumberFormat="1" applyFont="1" applyFill="1" applyBorder="1" applyAlignment="1">
      <alignment horizontal="center" vertical="center" wrapText="1"/>
    </xf>
    <xf numFmtId="4" fontId="9" fillId="0" borderId="16" xfId="0" applyNumberFormat="1" applyFont="1" applyFill="1" applyBorder="1" applyAlignment="1">
      <alignment horizontal="center" vertical="center" wrapText="1"/>
    </xf>
    <xf numFmtId="49" fontId="8" fillId="0" borderId="0" xfId="0" applyNumberFormat="1" applyFont="1" applyFill="1" applyBorder="1" applyAlignment="1">
      <alignment vertical="center" wrapText="1"/>
    </xf>
    <xf numFmtId="49" fontId="8" fillId="0" borderId="0" xfId="0" applyNumberFormat="1" applyFont="1" applyFill="1" applyAlignment="1">
      <alignment vertical="center" wrapText="1"/>
    </xf>
    <xf numFmtId="0" fontId="5" fillId="0" borderId="11" xfId="0" applyFont="1" applyFill="1" applyBorder="1" applyAlignment="1">
      <alignment horizontal="justify" vertical="top" wrapText="1"/>
    </xf>
    <xf numFmtId="0" fontId="0" fillId="0" borderId="11" xfId="0" applyFont="1" applyFill="1" applyBorder="1" applyAlignment="1" quotePrefix="1">
      <alignment/>
    </xf>
    <xf numFmtId="49" fontId="5" fillId="0" borderId="19" xfId="0" applyNumberFormat="1" applyFont="1" applyFill="1" applyBorder="1" applyAlignment="1">
      <alignment horizontal="center" vertical="center" wrapText="1"/>
    </xf>
    <xf numFmtId="180" fontId="1" fillId="22" borderId="0" xfId="0" applyNumberFormat="1" applyFont="1" applyFill="1" applyBorder="1" applyAlignment="1">
      <alignment horizontal="left" vertical="center" wrapText="1"/>
    </xf>
    <xf numFmtId="180" fontId="1" fillId="22" borderId="0" xfId="0" applyNumberFormat="1" applyFont="1" applyFill="1" applyBorder="1" applyAlignment="1">
      <alignment vertical="center" wrapText="1"/>
    </xf>
    <xf numFmtId="0" fontId="4" fillId="22" borderId="0" xfId="0" applyFont="1" applyFill="1" applyBorder="1" applyAlignment="1">
      <alignment vertical="center" wrapText="1"/>
    </xf>
    <xf numFmtId="180" fontId="5" fillId="22" borderId="0" xfId="0" applyNumberFormat="1" applyFont="1" applyFill="1" applyBorder="1" applyAlignment="1">
      <alignment horizontal="left" vertical="center" wrapText="1"/>
    </xf>
    <xf numFmtId="4" fontId="1" fillId="22" borderId="0" xfId="0" applyNumberFormat="1" applyFont="1" applyFill="1" applyBorder="1" applyAlignment="1">
      <alignment vertical="center" wrapText="1"/>
    </xf>
    <xf numFmtId="180" fontId="5" fillId="22" borderId="0" xfId="0" applyNumberFormat="1" applyFont="1" applyFill="1" applyBorder="1" applyAlignment="1">
      <alignment vertical="center" wrapText="1"/>
    </xf>
    <xf numFmtId="0" fontId="4" fillId="22" borderId="0" xfId="0" applyFont="1" applyFill="1" applyAlignment="1">
      <alignment vertical="center" wrapText="1"/>
    </xf>
    <xf numFmtId="49" fontId="4" fillId="22" borderId="0" xfId="0" applyNumberFormat="1" applyFont="1" applyFill="1" applyBorder="1" applyAlignment="1">
      <alignment vertical="center" wrapText="1"/>
    </xf>
    <xf numFmtId="49" fontId="4" fillId="22" borderId="0" xfId="0" applyNumberFormat="1" applyFont="1" applyFill="1" applyAlignment="1">
      <alignment vertical="center" wrapText="1"/>
    </xf>
    <xf numFmtId="4" fontId="1" fillId="0" borderId="0" xfId="0" applyNumberFormat="1" applyFont="1" applyFill="1" applyAlignment="1">
      <alignment vertical="center" wrapText="1"/>
    </xf>
    <xf numFmtId="4" fontId="22" fillId="0" borderId="21" xfId="0" applyNumberFormat="1" applyFont="1" applyFill="1" applyBorder="1" applyAlignment="1">
      <alignment horizontal="center" vertical="center" wrapText="1"/>
    </xf>
    <xf numFmtId="4" fontId="24" fillId="0" borderId="15" xfId="0" applyNumberFormat="1" applyFont="1" applyFill="1" applyBorder="1" applyAlignment="1">
      <alignment horizontal="center" vertical="center" wrapText="1"/>
    </xf>
    <xf numFmtId="4" fontId="9" fillId="0" borderId="22" xfId="0" applyNumberFormat="1" applyFont="1" applyFill="1" applyBorder="1" applyAlignment="1">
      <alignment horizontal="center" vertical="center" wrapText="1"/>
    </xf>
    <xf numFmtId="182" fontId="20" fillId="0" borderId="0" xfId="0" applyNumberFormat="1" applyFont="1" applyFill="1" applyBorder="1" applyAlignment="1">
      <alignment vertical="center" wrapText="1"/>
    </xf>
    <xf numFmtId="182" fontId="42" fillId="0" borderId="0" xfId="0" applyNumberFormat="1" applyFont="1" applyFill="1" applyBorder="1" applyAlignment="1">
      <alignment vertical="center" wrapText="1"/>
    </xf>
    <xf numFmtId="182" fontId="42" fillId="0" borderId="0" xfId="0" applyNumberFormat="1" applyFont="1" applyFill="1" applyAlignment="1">
      <alignment vertical="center" wrapText="1"/>
    </xf>
    <xf numFmtId="182" fontId="42" fillId="0" borderId="0" xfId="0" applyNumberFormat="1" applyFont="1" applyFill="1" applyAlignment="1">
      <alignment/>
    </xf>
    <xf numFmtId="0" fontId="14" fillId="0" borderId="0" xfId="0" applyFont="1" applyFill="1" applyAlignment="1">
      <alignment vertical="center" wrapText="1"/>
    </xf>
    <xf numFmtId="0" fontId="42" fillId="0" borderId="0" xfId="0" applyFont="1" applyFill="1" applyAlignment="1">
      <alignment vertical="center"/>
    </xf>
    <xf numFmtId="49" fontId="14" fillId="0" borderId="0" xfId="0" applyNumberFormat="1" applyFont="1" applyFill="1" applyBorder="1" applyAlignment="1">
      <alignment horizontal="justify" vertical="center" wrapText="1"/>
    </xf>
    <xf numFmtId="0" fontId="1" fillId="0" borderId="11" xfId="0" applyFont="1" applyFill="1" applyBorder="1" applyAlignment="1">
      <alignment horizontal="center" vertical="center" wrapText="1"/>
    </xf>
    <xf numFmtId="0" fontId="1" fillId="0" borderId="24" xfId="0"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3" xfId="0" applyFont="1" applyFill="1" applyBorder="1" applyAlignment="1">
      <alignment horizontal="center" vertical="center" wrapText="1"/>
    </xf>
    <xf numFmtId="49" fontId="5" fillId="0" borderId="17" xfId="0" applyNumberFormat="1" applyFont="1" applyFill="1" applyBorder="1" applyAlignment="1">
      <alignment horizontal="center" vertical="top" wrapText="1"/>
    </xf>
    <xf numFmtId="49" fontId="5" fillId="0" borderId="16" xfId="0" applyNumberFormat="1" applyFont="1" applyFill="1" applyBorder="1" applyAlignment="1">
      <alignment horizontal="center" vertical="top" wrapText="1"/>
    </xf>
    <xf numFmtId="0" fontId="12" fillId="0" borderId="25"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7" fillId="0" borderId="24"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19" fillId="0" borderId="21" xfId="0" applyFont="1" applyFill="1" applyBorder="1" applyAlignment="1">
      <alignment/>
    </xf>
    <xf numFmtId="0" fontId="19" fillId="0" borderId="28" xfId="0" applyFont="1" applyFill="1" applyBorder="1" applyAlignment="1">
      <alignment/>
    </xf>
    <xf numFmtId="0" fontId="1" fillId="0" borderId="0" xfId="0" applyFont="1" applyFill="1" applyAlignment="1">
      <alignment horizontal="left" vertical="center" wrapText="1"/>
    </xf>
    <xf numFmtId="49" fontId="2" fillId="0" borderId="0" xfId="0" applyNumberFormat="1" applyFont="1" applyFill="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1" fillId="0" borderId="0" xfId="0" applyFont="1" applyFill="1" applyAlignment="1">
      <alignment horizontal="center" vertical="center" wrapText="1"/>
    </xf>
    <xf numFmtId="182" fontId="42" fillId="0" borderId="0" xfId="0" applyNumberFormat="1" applyFont="1" applyFill="1" applyAlignment="1">
      <alignment horizontal="center" vertical="center"/>
    </xf>
    <xf numFmtId="0" fontId="12"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062"/>
  <sheetViews>
    <sheetView showZeros="0" tabSelected="1" view="pageBreakPreview" zoomScale="70" zoomScaleNormal="75" zoomScaleSheetLayoutView="70" zoomScalePageLayoutView="0" workbookViewId="0" topLeftCell="A14">
      <selection activeCell="D249" sqref="D249:P264"/>
    </sheetView>
  </sheetViews>
  <sheetFormatPr defaultColWidth="9.125" defaultRowHeight="12.75"/>
  <cols>
    <col min="1" max="1" width="9.25390625" style="8" customWidth="1"/>
    <col min="2" max="2" width="9.125" style="8" customWidth="1"/>
    <col min="3" max="3" width="45.625" style="24" customWidth="1"/>
    <col min="4" max="4" width="17.125" style="8" customWidth="1"/>
    <col min="5" max="5" width="16.25390625" style="8" customWidth="1"/>
    <col min="6" max="6" width="15.125" style="8" customWidth="1"/>
    <col min="7" max="7" width="16.125" style="8" customWidth="1"/>
    <col min="8" max="8" width="15.00390625" style="8" customWidth="1"/>
    <col min="9" max="9" width="14.125" style="8" customWidth="1"/>
    <col min="10" max="10" width="12.125" style="8" customWidth="1"/>
    <col min="11" max="11" width="15.375" style="8" customWidth="1"/>
    <col min="12" max="12" width="15.75390625" style="8" customWidth="1"/>
    <col min="13" max="13" width="13.625" style="8" customWidth="1"/>
    <col min="14" max="14" width="19.625" style="26" customWidth="1"/>
    <col min="15" max="15" width="15.125" style="27" customWidth="1"/>
    <col min="16" max="16" width="15.25390625" style="23" customWidth="1"/>
    <col min="17" max="17" width="15.375" style="23" customWidth="1"/>
    <col min="18" max="18" width="12.875" style="23" customWidth="1"/>
    <col min="19" max="19" width="11.625" style="23" bestFit="1" customWidth="1"/>
    <col min="20" max="24" width="9.125" style="23" customWidth="1"/>
    <col min="25" max="16384" width="9.125" style="8" customWidth="1"/>
  </cols>
  <sheetData>
    <row r="1" spans="7:13" ht="15.75" customHeight="1">
      <c r="G1" s="197"/>
      <c r="H1" s="197"/>
      <c r="J1" s="108"/>
      <c r="K1" s="200" t="s">
        <v>501</v>
      </c>
      <c r="L1" s="200"/>
      <c r="M1" s="200"/>
    </row>
    <row r="2" spans="7:13" ht="15.75" customHeight="1">
      <c r="G2" s="192"/>
      <c r="H2" s="192"/>
      <c r="J2" s="108"/>
      <c r="K2" s="200" t="s">
        <v>425</v>
      </c>
      <c r="L2" s="200"/>
      <c r="M2" s="200"/>
    </row>
    <row r="3" spans="7:13" ht="16.5" customHeight="1">
      <c r="G3" s="192"/>
      <c r="H3" s="192"/>
      <c r="J3" s="109"/>
      <c r="K3" s="201" t="s">
        <v>503</v>
      </c>
      <c r="L3" s="201"/>
      <c r="M3" s="201"/>
    </row>
    <row r="4" spans="7:13" ht="15.75" customHeight="1">
      <c r="G4" s="6"/>
      <c r="H4" s="6"/>
      <c r="I4" s="28"/>
      <c r="J4" s="28"/>
      <c r="K4" s="199"/>
      <c r="L4" s="199"/>
      <c r="M4" s="199"/>
    </row>
    <row r="5" spans="2:13" ht="14.25" customHeight="1">
      <c r="B5" s="193" t="s">
        <v>275</v>
      </c>
      <c r="C5" s="193"/>
      <c r="D5" s="193"/>
      <c r="E5" s="193"/>
      <c r="F5" s="193"/>
      <c r="G5" s="193"/>
      <c r="H5" s="193"/>
      <c r="I5" s="193"/>
      <c r="J5" s="193"/>
      <c r="K5" s="193"/>
      <c r="L5" s="193"/>
      <c r="M5" s="193"/>
    </row>
    <row r="6" spans="2:13" ht="13.5" customHeight="1">
      <c r="B6" s="193" t="s">
        <v>502</v>
      </c>
      <c r="C6" s="193"/>
      <c r="D6" s="193"/>
      <c r="E6" s="193"/>
      <c r="F6" s="193"/>
      <c r="G6" s="193"/>
      <c r="H6" s="193"/>
      <c r="I6" s="193"/>
      <c r="J6" s="193"/>
      <c r="K6" s="193"/>
      <c r="L6" s="193"/>
      <c r="M6" s="193"/>
    </row>
    <row r="7" spans="2:13" ht="13.5" customHeight="1" hidden="1">
      <c r="B7" s="7"/>
      <c r="C7" s="7"/>
      <c r="D7" s="7"/>
      <c r="E7" s="7"/>
      <c r="F7" s="7"/>
      <c r="G7" s="7"/>
      <c r="H7" s="7"/>
      <c r="I7" s="7"/>
      <c r="J7" s="7"/>
      <c r="K7" s="7"/>
      <c r="L7" s="7"/>
      <c r="M7" s="7"/>
    </row>
    <row r="8" spans="11:13" ht="15.75" customHeight="1" thickBot="1">
      <c r="K8" s="196" t="s">
        <v>117</v>
      </c>
      <c r="L8" s="196"/>
      <c r="M8" s="196"/>
    </row>
    <row r="9" spans="1:22" ht="21" customHeight="1">
      <c r="A9" s="182" t="s">
        <v>157</v>
      </c>
      <c r="B9" s="188" t="s">
        <v>111</v>
      </c>
      <c r="C9" s="175" t="s">
        <v>113</v>
      </c>
      <c r="D9" s="173" t="s">
        <v>3</v>
      </c>
      <c r="E9" s="173"/>
      <c r="F9" s="173"/>
      <c r="G9" s="173" t="s">
        <v>4</v>
      </c>
      <c r="H9" s="173"/>
      <c r="I9" s="173"/>
      <c r="J9" s="173"/>
      <c r="K9" s="173"/>
      <c r="L9" s="173"/>
      <c r="M9" s="173"/>
      <c r="N9" s="189" t="s">
        <v>5</v>
      </c>
      <c r="P9" s="29"/>
      <c r="Q9" s="29"/>
      <c r="R9" s="29"/>
      <c r="S9" s="29"/>
      <c r="T9" s="29"/>
      <c r="U9" s="29"/>
      <c r="V9" s="30"/>
    </row>
    <row r="10" spans="1:22" ht="31.5" customHeight="1">
      <c r="A10" s="183"/>
      <c r="B10" s="185"/>
      <c r="C10" s="187"/>
      <c r="D10" s="194" t="s">
        <v>6</v>
      </c>
      <c r="E10" s="178" t="s">
        <v>7</v>
      </c>
      <c r="F10" s="178"/>
      <c r="G10" s="194" t="s">
        <v>6</v>
      </c>
      <c r="H10" s="178" t="s">
        <v>114</v>
      </c>
      <c r="I10" s="178" t="s">
        <v>7</v>
      </c>
      <c r="J10" s="178"/>
      <c r="K10" s="178" t="s">
        <v>110</v>
      </c>
      <c r="L10" s="172" t="s">
        <v>7</v>
      </c>
      <c r="M10" s="172"/>
      <c r="N10" s="190"/>
      <c r="P10" s="29"/>
      <c r="Q10" s="29"/>
      <c r="R10" s="29"/>
      <c r="S10" s="29"/>
      <c r="T10" s="29"/>
      <c r="U10" s="29"/>
      <c r="V10" s="30"/>
    </row>
    <row r="11" spans="1:22" ht="18.75" customHeight="1">
      <c r="A11" s="183"/>
      <c r="B11" s="185" t="s">
        <v>112</v>
      </c>
      <c r="C11" s="187" t="s">
        <v>272</v>
      </c>
      <c r="D11" s="194"/>
      <c r="E11" s="178" t="s">
        <v>84</v>
      </c>
      <c r="F11" s="185" t="s">
        <v>85</v>
      </c>
      <c r="G11" s="194"/>
      <c r="H11" s="178"/>
      <c r="I11" s="178" t="s">
        <v>84</v>
      </c>
      <c r="J11" s="185" t="s">
        <v>85</v>
      </c>
      <c r="K11" s="178"/>
      <c r="L11" s="178" t="s">
        <v>115</v>
      </c>
      <c r="M11" s="15" t="s">
        <v>7</v>
      </c>
      <c r="N11" s="190"/>
      <c r="P11" s="29"/>
      <c r="Q11" s="29"/>
      <c r="R11" s="29"/>
      <c r="S11" s="29"/>
      <c r="T11" s="29"/>
      <c r="U11" s="29"/>
      <c r="V11" s="30"/>
    </row>
    <row r="12" spans="1:22" ht="91.5" customHeight="1" thickBot="1">
      <c r="A12" s="184"/>
      <c r="B12" s="186"/>
      <c r="C12" s="174"/>
      <c r="D12" s="195"/>
      <c r="E12" s="179"/>
      <c r="F12" s="186"/>
      <c r="G12" s="195"/>
      <c r="H12" s="179"/>
      <c r="I12" s="179"/>
      <c r="J12" s="186"/>
      <c r="K12" s="179"/>
      <c r="L12" s="179"/>
      <c r="M12" s="31" t="s">
        <v>116</v>
      </c>
      <c r="N12" s="191"/>
      <c r="P12" s="29"/>
      <c r="Q12" s="29"/>
      <c r="R12" s="29"/>
      <c r="S12" s="29"/>
      <c r="T12" s="29"/>
      <c r="U12" s="29"/>
      <c r="V12" s="30"/>
    </row>
    <row r="13" spans="1:24" s="25" customFormat="1" ht="17.25" customHeight="1" thickBot="1">
      <c r="A13" s="32">
        <v>1</v>
      </c>
      <c r="B13" s="9">
        <v>2</v>
      </c>
      <c r="C13" s="33" t="s">
        <v>158</v>
      </c>
      <c r="D13" s="9">
        <v>4</v>
      </c>
      <c r="E13" s="9">
        <v>5</v>
      </c>
      <c r="F13" s="9">
        <v>6</v>
      </c>
      <c r="G13" s="9">
        <v>7</v>
      </c>
      <c r="H13" s="9">
        <v>8</v>
      </c>
      <c r="I13" s="9">
        <v>9</v>
      </c>
      <c r="J13" s="9">
        <v>10</v>
      </c>
      <c r="K13" s="9">
        <v>11</v>
      </c>
      <c r="L13" s="9">
        <v>12</v>
      </c>
      <c r="M13" s="34" t="s">
        <v>128</v>
      </c>
      <c r="N13" s="35" t="s">
        <v>159</v>
      </c>
      <c r="O13" s="27"/>
      <c r="P13" s="29"/>
      <c r="Q13" s="29"/>
      <c r="R13" s="29"/>
      <c r="S13" s="29"/>
      <c r="T13" s="29"/>
      <c r="U13" s="29"/>
      <c r="V13" s="29"/>
      <c r="W13" s="29"/>
      <c r="X13" s="29"/>
    </row>
    <row r="14" spans="1:24" s="5" customFormat="1" ht="15.75" customHeight="1">
      <c r="A14" s="17" t="s">
        <v>242</v>
      </c>
      <c r="B14" s="36" t="s">
        <v>124</v>
      </c>
      <c r="C14" s="36" t="s">
        <v>16</v>
      </c>
      <c r="D14" s="114">
        <f>D15+D16+D18+D19+D20+D24</f>
        <v>13371388</v>
      </c>
      <c r="E14" s="114">
        <f>E15+E16+E18+E19+E20+E24</f>
        <v>5646400</v>
      </c>
      <c r="F14" s="114">
        <f aca="true" t="shared" si="0" ref="F14:M14">F15+F16+F18+F19+F20+F24</f>
        <v>716581</v>
      </c>
      <c r="G14" s="114">
        <f t="shared" si="0"/>
        <v>876450</v>
      </c>
      <c r="H14" s="114">
        <f t="shared" si="0"/>
        <v>27100</v>
      </c>
      <c r="I14" s="114">
        <f t="shared" si="0"/>
        <v>0</v>
      </c>
      <c r="J14" s="114">
        <f t="shared" si="0"/>
        <v>0</v>
      </c>
      <c r="K14" s="114">
        <f t="shared" si="0"/>
        <v>849350</v>
      </c>
      <c r="L14" s="114">
        <f t="shared" si="0"/>
        <v>849350</v>
      </c>
      <c r="M14" s="114">
        <f t="shared" si="0"/>
        <v>0</v>
      </c>
      <c r="N14" s="115">
        <f>D14+G14</f>
        <v>14247838</v>
      </c>
      <c r="O14" s="3"/>
      <c r="P14" s="1"/>
      <c r="Q14" s="1"/>
      <c r="R14" s="1"/>
      <c r="S14" s="1"/>
      <c r="T14" s="1"/>
      <c r="U14" s="1"/>
      <c r="V14" s="1"/>
      <c r="W14" s="1"/>
      <c r="X14" s="4"/>
    </row>
    <row r="15" spans="1:24" s="107" customFormat="1" ht="39.75" customHeight="1">
      <c r="A15" s="57" t="s">
        <v>352</v>
      </c>
      <c r="B15" s="55" t="s">
        <v>27</v>
      </c>
      <c r="C15" s="58" t="s">
        <v>259</v>
      </c>
      <c r="D15" s="45">
        <v>10144881</v>
      </c>
      <c r="E15" s="45">
        <v>5292700</v>
      </c>
      <c r="F15" s="45">
        <v>716581</v>
      </c>
      <c r="G15" s="45">
        <f>H15+K15</f>
        <v>27100</v>
      </c>
      <c r="H15" s="45">
        <v>27100</v>
      </c>
      <c r="I15" s="45"/>
      <c r="J15" s="45"/>
      <c r="K15" s="45"/>
      <c r="L15" s="45"/>
      <c r="M15" s="45"/>
      <c r="N15" s="116">
        <f aca="true" t="shared" si="1" ref="N15:N27">D15+G15</f>
        <v>10171981</v>
      </c>
      <c r="O15" s="152"/>
      <c r="P15" s="105"/>
      <c r="Q15" s="106"/>
      <c r="R15" s="106"/>
      <c r="S15" s="106"/>
      <c r="T15" s="106"/>
      <c r="U15" s="106"/>
      <c r="V15" s="106"/>
      <c r="W15" s="106"/>
      <c r="X15" s="106"/>
    </row>
    <row r="16" spans="1:16" ht="24" customHeight="1">
      <c r="A16" s="57" t="s">
        <v>340</v>
      </c>
      <c r="B16" s="55" t="s">
        <v>31</v>
      </c>
      <c r="C16" s="59" t="s">
        <v>72</v>
      </c>
      <c r="D16" s="45">
        <v>1116594</v>
      </c>
      <c r="E16" s="45"/>
      <c r="F16" s="45"/>
      <c r="G16" s="45"/>
      <c r="H16" s="45"/>
      <c r="I16" s="45"/>
      <c r="J16" s="45"/>
      <c r="K16" s="45"/>
      <c r="L16" s="45"/>
      <c r="M16" s="45"/>
      <c r="N16" s="116">
        <f t="shared" si="1"/>
        <v>1116594</v>
      </c>
      <c r="O16" s="3"/>
      <c r="P16" s="1"/>
    </row>
    <row r="17" spans="1:24" s="22" customFormat="1" ht="41.25" customHeight="1">
      <c r="A17" s="63" t="s">
        <v>414</v>
      </c>
      <c r="B17" s="60" t="s">
        <v>31</v>
      </c>
      <c r="C17" s="61" t="s">
        <v>415</v>
      </c>
      <c r="D17" s="46">
        <v>1116594</v>
      </c>
      <c r="E17" s="46"/>
      <c r="F17" s="46"/>
      <c r="G17" s="46"/>
      <c r="H17" s="46"/>
      <c r="I17" s="46"/>
      <c r="J17" s="46"/>
      <c r="K17" s="46"/>
      <c r="L17" s="46"/>
      <c r="M17" s="46"/>
      <c r="N17" s="118">
        <v>1038700</v>
      </c>
      <c r="O17" s="18"/>
      <c r="P17" s="20"/>
      <c r="Q17" s="21"/>
      <c r="R17" s="21"/>
      <c r="S17" s="21"/>
      <c r="T17" s="21"/>
      <c r="U17" s="21"/>
      <c r="V17" s="21"/>
      <c r="W17" s="21"/>
      <c r="X17" s="21"/>
    </row>
    <row r="18" spans="1:16" ht="27" customHeight="1">
      <c r="A18" s="57" t="s">
        <v>315</v>
      </c>
      <c r="B18" s="55" t="s">
        <v>73</v>
      </c>
      <c r="C18" s="59" t="s">
        <v>74</v>
      </c>
      <c r="D18" s="45">
        <v>138995</v>
      </c>
      <c r="E18" s="45"/>
      <c r="F18" s="45"/>
      <c r="G18" s="45"/>
      <c r="H18" s="45"/>
      <c r="I18" s="45"/>
      <c r="J18" s="45"/>
      <c r="K18" s="45"/>
      <c r="L18" s="45"/>
      <c r="M18" s="45"/>
      <c r="N18" s="116">
        <f t="shared" si="1"/>
        <v>138995</v>
      </c>
      <c r="O18" s="3"/>
      <c r="P18" s="1"/>
    </row>
    <row r="19" spans="1:24" ht="41.25" customHeight="1">
      <c r="A19" s="57" t="s">
        <v>316</v>
      </c>
      <c r="B19" s="55" t="s">
        <v>37</v>
      </c>
      <c r="C19" s="59" t="s">
        <v>184</v>
      </c>
      <c r="D19" s="45">
        <v>199000</v>
      </c>
      <c r="E19" s="45"/>
      <c r="F19" s="45"/>
      <c r="G19" s="45"/>
      <c r="H19" s="45"/>
      <c r="I19" s="45"/>
      <c r="J19" s="45"/>
      <c r="K19" s="45"/>
      <c r="L19" s="45"/>
      <c r="M19" s="45"/>
      <c r="N19" s="116">
        <f t="shared" si="1"/>
        <v>199000</v>
      </c>
      <c r="O19" s="3"/>
      <c r="P19" s="1"/>
      <c r="X19" s="4"/>
    </row>
    <row r="20" spans="1:24" s="22" customFormat="1" ht="21.75" customHeight="1">
      <c r="A20" s="63" t="s">
        <v>485</v>
      </c>
      <c r="B20" s="60" t="s">
        <v>42</v>
      </c>
      <c r="C20" s="61" t="s">
        <v>13</v>
      </c>
      <c r="D20" s="46">
        <f>D21+D22+D23</f>
        <v>742999</v>
      </c>
      <c r="E20" s="46">
        <f aca="true" t="shared" si="2" ref="E20:L20">E21+E22+E23</f>
        <v>22800</v>
      </c>
      <c r="F20" s="46">
        <f t="shared" si="2"/>
        <v>0</v>
      </c>
      <c r="G20" s="46">
        <f t="shared" si="2"/>
        <v>27200</v>
      </c>
      <c r="H20" s="46">
        <f t="shared" si="2"/>
        <v>0</v>
      </c>
      <c r="I20" s="46">
        <f t="shared" si="2"/>
        <v>0</v>
      </c>
      <c r="J20" s="46">
        <f t="shared" si="2"/>
        <v>0</v>
      </c>
      <c r="K20" s="46">
        <f t="shared" si="2"/>
        <v>27200</v>
      </c>
      <c r="L20" s="46">
        <f t="shared" si="2"/>
        <v>27200</v>
      </c>
      <c r="M20" s="46"/>
      <c r="N20" s="118">
        <f t="shared" si="1"/>
        <v>770199</v>
      </c>
      <c r="O20" s="18"/>
      <c r="P20" s="20"/>
      <c r="Q20" s="21"/>
      <c r="R20" s="21"/>
      <c r="S20" s="21"/>
      <c r="T20" s="21"/>
      <c r="U20" s="21"/>
      <c r="V20" s="21"/>
      <c r="W20" s="21"/>
      <c r="X20" s="39"/>
    </row>
    <row r="21" spans="1:24" ht="20.25" customHeight="1">
      <c r="A21" s="57" t="s">
        <v>299</v>
      </c>
      <c r="B21" s="55" t="s">
        <v>107</v>
      </c>
      <c r="C21" s="59" t="s">
        <v>160</v>
      </c>
      <c r="D21" s="103">
        <v>407999</v>
      </c>
      <c r="E21" s="103"/>
      <c r="F21" s="45"/>
      <c r="G21" s="45"/>
      <c r="H21" s="45"/>
      <c r="I21" s="45"/>
      <c r="J21" s="45"/>
      <c r="K21" s="45"/>
      <c r="L21" s="45"/>
      <c r="M21" s="45"/>
      <c r="N21" s="116">
        <f t="shared" si="1"/>
        <v>407999</v>
      </c>
      <c r="O21" s="3"/>
      <c r="P21" s="1"/>
      <c r="X21" s="4"/>
    </row>
    <row r="22" spans="1:24" ht="21" customHeight="1">
      <c r="A22" s="57" t="s">
        <v>300</v>
      </c>
      <c r="B22" s="55" t="s">
        <v>75</v>
      </c>
      <c r="C22" s="59" t="s">
        <v>161</v>
      </c>
      <c r="D22" s="103">
        <v>300000</v>
      </c>
      <c r="E22" s="103"/>
      <c r="F22" s="45"/>
      <c r="G22" s="45"/>
      <c r="H22" s="45"/>
      <c r="I22" s="45"/>
      <c r="J22" s="45"/>
      <c r="K22" s="45"/>
      <c r="L22" s="45"/>
      <c r="M22" s="45"/>
      <c r="N22" s="116">
        <f t="shared" si="1"/>
        <v>300000</v>
      </c>
      <c r="O22" s="3"/>
      <c r="P22" s="1"/>
      <c r="X22" s="4"/>
    </row>
    <row r="23" spans="1:24" ht="45.75" customHeight="1">
      <c r="A23" s="57" t="s">
        <v>301</v>
      </c>
      <c r="B23" s="55" t="s">
        <v>76</v>
      </c>
      <c r="C23" s="59" t="s">
        <v>424</v>
      </c>
      <c r="D23" s="103">
        <v>35000</v>
      </c>
      <c r="E23" s="103">
        <v>22800</v>
      </c>
      <c r="F23" s="45"/>
      <c r="G23" s="45">
        <f>K23</f>
        <v>27200</v>
      </c>
      <c r="H23" s="45"/>
      <c r="I23" s="45"/>
      <c r="J23" s="45"/>
      <c r="K23" s="45">
        <f>L23</f>
        <v>27200</v>
      </c>
      <c r="L23" s="45">
        <v>27200</v>
      </c>
      <c r="M23" s="45"/>
      <c r="N23" s="116">
        <f>D23+G23</f>
        <v>62200</v>
      </c>
      <c r="O23" s="3"/>
      <c r="P23" s="1"/>
      <c r="X23" s="4"/>
    </row>
    <row r="24" spans="1:24" ht="20.25" customHeight="1">
      <c r="A24" s="57" t="s">
        <v>343</v>
      </c>
      <c r="B24" s="55" t="s">
        <v>46</v>
      </c>
      <c r="C24" s="58" t="s">
        <v>153</v>
      </c>
      <c r="D24" s="45">
        <f>D25+D26+D27+D28+D29+D30+D31</f>
        <v>1028919</v>
      </c>
      <c r="E24" s="45">
        <f>E25+E26+E27+E28+E29+E30+E31</f>
        <v>330900</v>
      </c>
      <c r="F24" s="45">
        <f>F25+F26+F27+F28+F29+F30+F31</f>
        <v>0</v>
      </c>
      <c r="G24" s="45">
        <f>G25+G26+G27+G28+G29+G30+G31</f>
        <v>822150</v>
      </c>
      <c r="H24" s="45">
        <f aca="true" t="shared" si="3" ref="H24:M24">H25+H26+H27+H28+H29+H30+H31</f>
        <v>0</v>
      </c>
      <c r="I24" s="45">
        <f t="shared" si="3"/>
        <v>0</v>
      </c>
      <c r="J24" s="45">
        <f t="shared" si="3"/>
        <v>0</v>
      </c>
      <c r="K24" s="45">
        <f t="shared" si="3"/>
        <v>822150</v>
      </c>
      <c r="L24" s="45">
        <f t="shared" si="3"/>
        <v>822150</v>
      </c>
      <c r="M24" s="45">
        <f t="shared" si="3"/>
        <v>0</v>
      </c>
      <c r="N24" s="116">
        <f>N25+N26+N27+N28+N29+N30+N31</f>
        <v>1851069</v>
      </c>
      <c r="O24" s="3"/>
      <c r="P24" s="1"/>
      <c r="X24" s="4"/>
    </row>
    <row r="25" spans="1:24" s="22" customFormat="1" ht="41.25" customHeight="1">
      <c r="A25" s="63" t="s">
        <v>344</v>
      </c>
      <c r="B25" s="60" t="s">
        <v>46</v>
      </c>
      <c r="C25" s="149" t="s">
        <v>262</v>
      </c>
      <c r="D25" s="46">
        <v>110400</v>
      </c>
      <c r="E25" s="46"/>
      <c r="F25" s="46"/>
      <c r="G25" s="46">
        <f aca="true" t="shared" si="4" ref="G25:G31">H25+K25</f>
        <v>0</v>
      </c>
      <c r="H25" s="46"/>
      <c r="I25" s="46"/>
      <c r="J25" s="46"/>
      <c r="K25" s="46">
        <f aca="true" t="shared" si="5" ref="K25:K30">L25</f>
        <v>0</v>
      </c>
      <c r="L25" s="46"/>
      <c r="M25" s="46"/>
      <c r="N25" s="118">
        <f t="shared" si="1"/>
        <v>110400</v>
      </c>
      <c r="O25" s="18"/>
      <c r="P25" s="20"/>
      <c r="Q25" s="21"/>
      <c r="R25" s="21"/>
      <c r="S25" s="21"/>
      <c r="T25" s="21"/>
      <c r="U25" s="21"/>
      <c r="V25" s="21"/>
      <c r="W25" s="21"/>
      <c r="X25" s="39"/>
    </row>
    <row r="26" spans="1:24" s="22" customFormat="1" ht="30" customHeight="1">
      <c r="A26" s="63" t="s">
        <v>345</v>
      </c>
      <c r="B26" s="60" t="s">
        <v>46</v>
      </c>
      <c r="C26" s="149" t="s">
        <v>277</v>
      </c>
      <c r="D26" s="46">
        <v>457000</v>
      </c>
      <c r="E26" s="46">
        <v>320500</v>
      </c>
      <c r="F26" s="46"/>
      <c r="G26" s="46">
        <f t="shared" si="4"/>
        <v>0</v>
      </c>
      <c r="H26" s="46"/>
      <c r="I26" s="46"/>
      <c r="J26" s="46"/>
      <c r="K26" s="46">
        <f t="shared" si="5"/>
        <v>0</v>
      </c>
      <c r="L26" s="46"/>
      <c r="M26" s="46"/>
      <c r="N26" s="118">
        <f t="shared" si="1"/>
        <v>457000</v>
      </c>
      <c r="O26" s="18"/>
      <c r="P26" s="20"/>
      <c r="Q26" s="21"/>
      <c r="R26" s="21"/>
      <c r="S26" s="21"/>
      <c r="T26" s="21"/>
      <c r="U26" s="21"/>
      <c r="V26" s="21"/>
      <c r="W26" s="21"/>
      <c r="X26" s="39"/>
    </row>
    <row r="27" spans="1:24" s="22" customFormat="1" ht="28.5" customHeight="1">
      <c r="A27" s="63" t="s">
        <v>346</v>
      </c>
      <c r="B27" s="60" t="s">
        <v>46</v>
      </c>
      <c r="C27" s="149" t="s">
        <v>278</v>
      </c>
      <c r="D27" s="46">
        <v>15000</v>
      </c>
      <c r="E27" s="46"/>
      <c r="F27" s="46"/>
      <c r="G27" s="46">
        <f t="shared" si="4"/>
        <v>0</v>
      </c>
      <c r="H27" s="46"/>
      <c r="I27" s="46"/>
      <c r="J27" s="46"/>
      <c r="K27" s="46">
        <f t="shared" si="5"/>
        <v>0</v>
      </c>
      <c r="L27" s="46"/>
      <c r="M27" s="46"/>
      <c r="N27" s="118">
        <f t="shared" si="1"/>
        <v>15000</v>
      </c>
      <c r="O27" s="18"/>
      <c r="P27" s="20"/>
      <c r="Q27" s="21"/>
      <c r="R27" s="21"/>
      <c r="S27" s="21"/>
      <c r="T27" s="21"/>
      <c r="U27" s="21"/>
      <c r="V27" s="21"/>
      <c r="W27" s="21"/>
      <c r="X27" s="39"/>
    </row>
    <row r="28" spans="1:24" s="22" customFormat="1" ht="55.5" customHeight="1">
      <c r="A28" s="63" t="s">
        <v>347</v>
      </c>
      <c r="B28" s="60" t="s">
        <v>46</v>
      </c>
      <c r="C28" s="149" t="s">
        <v>500</v>
      </c>
      <c r="D28" s="46">
        <v>71219</v>
      </c>
      <c r="E28" s="46"/>
      <c r="F28" s="46"/>
      <c r="G28" s="46">
        <f t="shared" si="4"/>
        <v>75250</v>
      </c>
      <c r="H28" s="46"/>
      <c r="I28" s="46"/>
      <c r="J28" s="46"/>
      <c r="K28" s="46">
        <f t="shared" si="5"/>
        <v>75250</v>
      </c>
      <c r="L28" s="46">
        <v>75250</v>
      </c>
      <c r="M28" s="46"/>
      <c r="N28" s="118">
        <f>D28+G28</f>
        <v>146469</v>
      </c>
      <c r="O28" s="18"/>
      <c r="P28" s="20"/>
      <c r="Q28" s="21"/>
      <c r="R28" s="21"/>
      <c r="S28" s="21"/>
      <c r="T28" s="21"/>
      <c r="U28" s="21"/>
      <c r="V28" s="21"/>
      <c r="W28" s="21"/>
      <c r="X28" s="39"/>
    </row>
    <row r="29" spans="1:24" s="22" customFormat="1" ht="29.25" customHeight="1">
      <c r="A29" s="63" t="s">
        <v>348</v>
      </c>
      <c r="B29" s="60" t="s">
        <v>46</v>
      </c>
      <c r="C29" s="149" t="s">
        <v>279</v>
      </c>
      <c r="D29" s="46">
        <v>66230</v>
      </c>
      <c r="E29" s="46"/>
      <c r="F29" s="46"/>
      <c r="G29" s="46">
        <f t="shared" si="4"/>
        <v>10500</v>
      </c>
      <c r="H29" s="46"/>
      <c r="I29" s="46"/>
      <c r="J29" s="46"/>
      <c r="K29" s="46">
        <f t="shared" si="5"/>
        <v>10500</v>
      </c>
      <c r="L29" s="46">
        <v>10500</v>
      </c>
      <c r="M29" s="46"/>
      <c r="N29" s="118">
        <f>D29+G29</f>
        <v>76730</v>
      </c>
      <c r="O29" s="18"/>
      <c r="P29" s="20"/>
      <c r="Q29" s="21"/>
      <c r="R29" s="21"/>
      <c r="S29" s="21"/>
      <c r="T29" s="21"/>
      <c r="U29" s="21"/>
      <c r="V29" s="21"/>
      <c r="W29" s="21"/>
      <c r="X29" s="39"/>
    </row>
    <row r="30" spans="1:24" s="22" customFormat="1" ht="29.25" customHeight="1">
      <c r="A30" s="63" t="s">
        <v>349</v>
      </c>
      <c r="B30" s="60" t="s">
        <v>46</v>
      </c>
      <c r="C30" s="149" t="s">
        <v>263</v>
      </c>
      <c r="D30" s="46">
        <v>91670</v>
      </c>
      <c r="E30" s="46"/>
      <c r="F30" s="46"/>
      <c r="G30" s="46">
        <f t="shared" si="4"/>
        <v>574500</v>
      </c>
      <c r="H30" s="46"/>
      <c r="I30" s="46"/>
      <c r="J30" s="46"/>
      <c r="K30" s="46">
        <f t="shared" si="5"/>
        <v>574500</v>
      </c>
      <c r="L30" s="46">
        <f>5000+299000+270500</f>
        <v>574500</v>
      </c>
      <c r="M30" s="46"/>
      <c r="N30" s="118">
        <f>D30+G30</f>
        <v>666170</v>
      </c>
      <c r="O30" s="18"/>
      <c r="P30" s="20"/>
      <c r="Q30" s="21"/>
      <c r="R30" s="21"/>
      <c r="S30" s="21"/>
      <c r="T30" s="21"/>
      <c r="U30" s="21"/>
      <c r="V30" s="21"/>
      <c r="W30" s="21"/>
      <c r="X30" s="39"/>
    </row>
    <row r="31" spans="1:24" s="22" customFormat="1" ht="28.5" customHeight="1">
      <c r="A31" s="63" t="s">
        <v>350</v>
      </c>
      <c r="B31" s="60" t="s">
        <v>46</v>
      </c>
      <c r="C31" s="149" t="s">
        <v>351</v>
      </c>
      <c r="D31" s="46">
        <v>217400</v>
      </c>
      <c r="E31" s="46">
        <v>10400</v>
      </c>
      <c r="F31" s="46"/>
      <c r="G31" s="46">
        <f t="shared" si="4"/>
        <v>161900</v>
      </c>
      <c r="H31" s="46"/>
      <c r="I31" s="46"/>
      <c r="J31" s="46"/>
      <c r="K31" s="46">
        <f>L31</f>
        <v>161900</v>
      </c>
      <c r="L31" s="46">
        <f>211900-50000</f>
        <v>161900</v>
      </c>
      <c r="M31" s="46"/>
      <c r="N31" s="118">
        <f>D31+G31</f>
        <v>379300</v>
      </c>
      <c r="O31" s="18"/>
      <c r="P31" s="20"/>
      <c r="Q31" s="21"/>
      <c r="R31" s="21"/>
      <c r="S31" s="21"/>
      <c r="T31" s="21"/>
      <c r="U31" s="21"/>
      <c r="V31" s="21"/>
      <c r="W31" s="21"/>
      <c r="X31" s="39"/>
    </row>
    <row r="32" spans="1:24" s="53" customFormat="1" ht="40.5" customHeight="1" hidden="1">
      <c r="A32" s="63"/>
      <c r="B32" s="60"/>
      <c r="C32" s="54"/>
      <c r="D32" s="46"/>
      <c r="E32" s="45"/>
      <c r="F32" s="45"/>
      <c r="G32" s="113"/>
      <c r="H32" s="111"/>
      <c r="I32" s="111"/>
      <c r="J32" s="111"/>
      <c r="K32" s="113"/>
      <c r="L32" s="113"/>
      <c r="M32" s="113"/>
      <c r="N32" s="112"/>
      <c r="O32" s="129"/>
      <c r="P32" s="50"/>
      <c r="Q32" s="51"/>
      <c r="R32" s="51"/>
      <c r="S32" s="51"/>
      <c r="T32" s="51"/>
      <c r="U32" s="51"/>
      <c r="V32" s="51"/>
      <c r="W32" s="51"/>
      <c r="X32" s="52"/>
    </row>
    <row r="33" spans="1:24" s="107" customFormat="1" ht="21.75" customHeight="1">
      <c r="A33" s="57" t="s">
        <v>162</v>
      </c>
      <c r="B33" s="64" t="s">
        <v>125</v>
      </c>
      <c r="C33" s="65" t="s">
        <v>123</v>
      </c>
      <c r="D33" s="47">
        <f>D34+D35+D49</f>
        <v>291084014.20000005</v>
      </c>
      <c r="E33" s="47">
        <f>E34+E35+E49</f>
        <v>168381365.15</v>
      </c>
      <c r="F33" s="47">
        <f>F34+F35+F49</f>
        <v>43505660.91</v>
      </c>
      <c r="G33" s="47">
        <f>G34+G35+G49+G52</f>
        <v>33360470</v>
      </c>
      <c r="H33" s="47">
        <f>H34+H35+H49</f>
        <v>30327970</v>
      </c>
      <c r="I33" s="47">
        <f>I34+I35+I49</f>
        <v>4041610</v>
      </c>
      <c r="J33" s="47">
        <f>J34+J35+J49</f>
        <v>343820</v>
      </c>
      <c r="K33" s="47">
        <f>K34+K35+K49+K52</f>
        <v>3032500</v>
      </c>
      <c r="L33" s="47">
        <f>L34+L35+L49+L52</f>
        <v>2793700</v>
      </c>
      <c r="M33" s="47">
        <f>M34+M35+M49</f>
        <v>0</v>
      </c>
      <c r="N33" s="117">
        <f aca="true" t="shared" si="6" ref="N33:N48">G33+D33</f>
        <v>324444484.20000005</v>
      </c>
      <c r="O33" s="152"/>
      <c r="P33" s="105"/>
      <c r="Q33" s="156"/>
      <c r="R33" s="106"/>
      <c r="S33" s="106"/>
      <c r="T33" s="106"/>
      <c r="U33" s="106"/>
      <c r="V33" s="106"/>
      <c r="W33" s="106"/>
      <c r="X33" s="154"/>
    </row>
    <row r="34" spans="1:24" s="107" customFormat="1" ht="19.5" customHeight="1">
      <c r="A34" s="57" t="s">
        <v>353</v>
      </c>
      <c r="B34" s="55" t="s">
        <v>27</v>
      </c>
      <c r="C34" s="58" t="s">
        <v>246</v>
      </c>
      <c r="D34" s="45">
        <f>715800-51047.63</f>
        <v>664752.37</v>
      </c>
      <c r="E34" s="45">
        <f>433800-38910.6</f>
        <v>394889.4</v>
      </c>
      <c r="F34" s="45">
        <v>30101</v>
      </c>
      <c r="G34" s="45"/>
      <c r="H34" s="45"/>
      <c r="I34" s="45"/>
      <c r="J34" s="45"/>
      <c r="K34" s="45">
        <f>L34</f>
        <v>0</v>
      </c>
      <c r="L34" s="45"/>
      <c r="M34" s="45"/>
      <c r="N34" s="116">
        <f t="shared" si="6"/>
        <v>664752.37</v>
      </c>
      <c r="O34" s="152"/>
      <c r="P34" s="105"/>
      <c r="Q34" s="156"/>
      <c r="R34" s="106"/>
      <c r="S34" s="106"/>
      <c r="T34" s="106"/>
      <c r="U34" s="106"/>
      <c r="V34" s="106"/>
      <c r="W34" s="106"/>
      <c r="X34" s="154"/>
    </row>
    <row r="35" spans="1:24" s="107" customFormat="1" ht="18.75" customHeight="1">
      <c r="A35" s="57" t="s">
        <v>382</v>
      </c>
      <c r="B35" s="66" t="s">
        <v>28</v>
      </c>
      <c r="C35" s="65" t="s">
        <v>8</v>
      </c>
      <c r="D35" s="47">
        <f>D36+D37+D38+D39+D40+D41+D42+D43+D44+D45+D46+D47+D48</f>
        <v>290224261.83000004</v>
      </c>
      <c r="E35" s="47">
        <f>E37+E38+E39+E40+E41+E42+E43+E44+E45+E46+E47+E48+E36+E52</f>
        <v>167986475.75</v>
      </c>
      <c r="F35" s="47">
        <f>F37+F38+F39+F40+F41+F42+F43+F44+F45+F46+F47+F48+F36+F52</f>
        <v>43475559.91</v>
      </c>
      <c r="G35" s="47">
        <f>G37+G38+G39+G40+G41+G42+G43+G44+G45+G46+G47+G48+G36</f>
        <v>33316470</v>
      </c>
      <c r="H35" s="47">
        <f>H37+H38+H39+H40+H41+H42+H43+H44+H45+H46+H47+H48+H36+H52</f>
        <v>30327970</v>
      </c>
      <c r="I35" s="47">
        <f>I37+I38+I39+I40+I41+I42+I43+I44+I45+I46+I47+I48+I36+I52</f>
        <v>4041610</v>
      </c>
      <c r="J35" s="47">
        <f>J37+J38+J39+J40+J41+J42+J43+J44+J45+J46+J47+J48+J36+J52</f>
        <v>343820</v>
      </c>
      <c r="K35" s="47">
        <f>K37+K38+K39+K40+K41+K42+K43+K44+K45+K46+K47+K48+K36</f>
        <v>2988500</v>
      </c>
      <c r="L35" s="47">
        <f>L37+L38+L39+L40+L41+L42+L43+L44+L45+L46+L47+L48+L36</f>
        <v>2749700</v>
      </c>
      <c r="M35" s="47">
        <f>M37+M38+M39+M40+M41+M42+M43+M44+M45+M46+M47+M48+M36+M52</f>
        <v>0</v>
      </c>
      <c r="N35" s="117">
        <f t="shared" si="6"/>
        <v>323540731.83000004</v>
      </c>
      <c r="O35" s="152"/>
      <c r="P35" s="105"/>
      <c r="Q35" s="156"/>
      <c r="R35" s="106"/>
      <c r="S35" s="156"/>
      <c r="T35" s="106"/>
      <c r="U35" s="106"/>
      <c r="V35" s="106"/>
      <c r="W35" s="106"/>
      <c r="X35" s="154"/>
    </row>
    <row r="36" spans="1:24" s="123" customFormat="1" ht="20.25" customHeight="1">
      <c r="A36" s="57" t="s">
        <v>185</v>
      </c>
      <c r="B36" s="55" t="s">
        <v>48</v>
      </c>
      <c r="C36" s="67" t="s">
        <v>168</v>
      </c>
      <c r="D36" s="45">
        <f>89713134.05+54787</f>
        <v>89767921.05</v>
      </c>
      <c r="E36" s="45">
        <v>48466709</v>
      </c>
      <c r="F36" s="45">
        <f>15073263.26+54787</f>
        <v>15128050.26</v>
      </c>
      <c r="G36" s="45">
        <f>H36+K36</f>
        <v>16093390</v>
      </c>
      <c r="H36" s="103">
        <v>14738690</v>
      </c>
      <c r="I36" s="103">
        <v>617960</v>
      </c>
      <c r="J36" s="103">
        <v>51460</v>
      </c>
      <c r="K36" s="45">
        <f>L36+159000</f>
        <v>1354700</v>
      </c>
      <c r="L36" s="45">
        <v>1195700</v>
      </c>
      <c r="M36" s="45"/>
      <c r="N36" s="116">
        <f t="shared" si="6"/>
        <v>105861311.05</v>
      </c>
      <c r="O36" s="152"/>
      <c r="P36" s="157"/>
      <c r="Q36" s="156"/>
      <c r="R36" s="122"/>
      <c r="S36" s="156"/>
      <c r="T36" s="122"/>
      <c r="U36" s="122"/>
      <c r="V36" s="122"/>
      <c r="W36" s="122"/>
      <c r="X36" s="122"/>
    </row>
    <row r="37" spans="1:24" s="123" customFormat="1" ht="59.25" customHeight="1">
      <c r="A37" s="57" t="s">
        <v>187</v>
      </c>
      <c r="B37" s="55" t="s">
        <v>49</v>
      </c>
      <c r="C37" s="67" t="s">
        <v>170</v>
      </c>
      <c r="D37" s="45">
        <f>160862603.96+2208068.83</f>
        <v>163070672.79000002</v>
      </c>
      <c r="E37" s="45">
        <v>96515926</v>
      </c>
      <c r="F37" s="45">
        <f>22711437.83+2208068.83</f>
        <v>24919506.659999996</v>
      </c>
      <c r="G37" s="45">
        <f aca="true" t="shared" si="7" ref="G37:G43">H37+K37</f>
        <v>12933120</v>
      </c>
      <c r="H37" s="103">
        <v>11454320</v>
      </c>
      <c r="I37" s="103">
        <v>1178650</v>
      </c>
      <c r="J37" s="103">
        <v>24820</v>
      </c>
      <c r="K37" s="45">
        <f>L37+69800</f>
        <v>1478800</v>
      </c>
      <c r="L37" s="45">
        <v>1409000</v>
      </c>
      <c r="M37" s="45"/>
      <c r="N37" s="116">
        <f t="shared" si="6"/>
        <v>176003792.79000002</v>
      </c>
      <c r="O37" s="152"/>
      <c r="P37" s="157"/>
      <c r="Q37" s="156"/>
      <c r="R37" s="122"/>
      <c r="S37" s="156"/>
      <c r="T37" s="122"/>
      <c r="U37" s="122"/>
      <c r="V37" s="122"/>
      <c r="W37" s="122"/>
      <c r="X37" s="122"/>
    </row>
    <row r="38" spans="1:24" s="123" customFormat="1" ht="30" customHeight="1">
      <c r="A38" s="57" t="s">
        <v>188</v>
      </c>
      <c r="B38" s="68" t="s">
        <v>91</v>
      </c>
      <c r="C38" s="67" t="s">
        <v>189</v>
      </c>
      <c r="D38" s="45">
        <v>799817</v>
      </c>
      <c r="E38" s="45">
        <v>604245</v>
      </c>
      <c r="F38" s="45"/>
      <c r="G38" s="45">
        <f t="shared" si="7"/>
        <v>0</v>
      </c>
      <c r="H38" s="103"/>
      <c r="I38" s="103"/>
      <c r="J38" s="103"/>
      <c r="K38" s="45">
        <f aca="true" t="shared" si="8" ref="K38:K48">L38</f>
        <v>0</v>
      </c>
      <c r="L38" s="45"/>
      <c r="M38" s="45"/>
      <c r="N38" s="116">
        <f t="shared" si="6"/>
        <v>799817</v>
      </c>
      <c r="O38" s="152"/>
      <c r="P38" s="157"/>
      <c r="Q38" s="156"/>
      <c r="R38" s="122"/>
      <c r="S38" s="156"/>
      <c r="T38" s="122"/>
      <c r="U38" s="122"/>
      <c r="V38" s="122"/>
      <c r="W38" s="122"/>
      <c r="X38" s="122"/>
    </row>
    <row r="39" spans="1:24" s="123" customFormat="1" ht="38.25">
      <c r="A39" s="57" t="s">
        <v>190</v>
      </c>
      <c r="B39" s="68" t="s">
        <v>50</v>
      </c>
      <c r="C39" s="67" t="s">
        <v>191</v>
      </c>
      <c r="D39" s="45">
        <f>8006400+100000</f>
        <v>8106400</v>
      </c>
      <c r="E39" s="45">
        <v>4299298</v>
      </c>
      <c r="F39" s="45">
        <f>1095600+100000</f>
        <v>1195600</v>
      </c>
      <c r="G39" s="45">
        <f t="shared" si="7"/>
        <v>570340</v>
      </c>
      <c r="H39" s="103">
        <v>540340</v>
      </c>
      <c r="I39" s="103"/>
      <c r="J39" s="103">
        <v>32000</v>
      </c>
      <c r="K39" s="45">
        <f>L39+10000</f>
        <v>30000</v>
      </c>
      <c r="L39" s="45">
        <v>20000</v>
      </c>
      <c r="M39" s="45"/>
      <c r="N39" s="116">
        <f t="shared" si="6"/>
        <v>8676740</v>
      </c>
      <c r="O39" s="152"/>
      <c r="P39" s="157"/>
      <c r="Q39" s="156"/>
      <c r="R39" s="122"/>
      <c r="S39" s="156"/>
      <c r="T39" s="122"/>
      <c r="U39" s="122"/>
      <c r="V39" s="122"/>
      <c r="W39" s="122"/>
      <c r="X39" s="122"/>
    </row>
    <row r="40" spans="1:24" s="123" customFormat="1" ht="33.75" customHeight="1">
      <c r="A40" s="57" t="s">
        <v>203</v>
      </c>
      <c r="B40" s="68" t="s">
        <v>51</v>
      </c>
      <c r="C40" s="67" t="s">
        <v>273</v>
      </c>
      <c r="D40" s="45">
        <v>2814338</v>
      </c>
      <c r="E40" s="45">
        <v>1335510</v>
      </c>
      <c r="F40" s="45">
        <v>319200</v>
      </c>
      <c r="G40" s="45">
        <f t="shared" si="7"/>
        <v>21000</v>
      </c>
      <c r="H40" s="103">
        <v>21000</v>
      </c>
      <c r="I40" s="103"/>
      <c r="J40" s="103"/>
      <c r="K40" s="45">
        <f t="shared" si="8"/>
        <v>0</v>
      </c>
      <c r="L40" s="45"/>
      <c r="M40" s="45"/>
      <c r="N40" s="116">
        <f t="shared" si="6"/>
        <v>2835338</v>
      </c>
      <c r="O40" s="152"/>
      <c r="P40" s="157"/>
      <c r="Q40" s="156"/>
      <c r="R40" s="122"/>
      <c r="S40" s="156"/>
      <c r="T40" s="122"/>
      <c r="U40" s="122"/>
      <c r="V40" s="122"/>
      <c r="W40" s="122"/>
      <c r="X40" s="122"/>
    </row>
    <row r="41" spans="1:24" s="123" customFormat="1" ht="56.25" customHeight="1">
      <c r="A41" s="57" t="s">
        <v>192</v>
      </c>
      <c r="B41" s="68" t="s">
        <v>52</v>
      </c>
      <c r="C41" s="67" t="s">
        <v>274</v>
      </c>
      <c r="D41" s="45">
        <f>10140929.2+105784</f>
        <v>10246713.2</v>
      </c>
      <c r="E41" s="45">
        <v>6441285</v>
      </c>
      <c r="F41" s="45">
        <f>818884.2+105784</f>
        <v>924668.2</v>
      </c>
      <c r="G41" s="45">
        <f t="shared" si="7"/>
        <v>134300</v>
      </c>
      <c r="H41" s="103">
        <v>104300</v>
      </c>
      <c r="I41" s="103"/>
      <c r="J41" s="103"/>
      <c r="K41" s="45">
        <f t="shared" si="8"/>
        <v>30000</v>
      </c>
      <c r="L41" s="45">
        <v>30000</v>
      </c>
      <c r="M41" s="45"/>
      <c r="N41" s="116">
        <f t="shared" si="6"/>
        <v>10381013.2</v>
      </c>
      <c r="O41" s="152"/>
      <c r="P41" s="157"/>
      <c r="Q41" s="156"/>
      <c r="R41" s="122"/>
      <c r="S41" s="156"/>
      <c r="T41" s="122"/>
      <c r="U41" s="122"/>
      <c r="V41" s="122"/>
      <c r="W41" s="122"/>
      <c r="X41" s="122"/>
    </row>
    <row r="42" spans="1:24" s="123" customFormat="1" ht="36.75" customHeight="1">
      <c r="A42" s="57" t="s">
        <v>204</v>
      </c>
      <c r="B42" s="68" t="s">
        <v>53</v>
      </c>
      <c r="C42" s="67" t="s">
        <v>211</v>
      </c>
      <c r="D42" s="45">
        <f>9070988.29+93807</f>
        <v>9164795.29</v>
      </c>
      <c r="E42" s="45">
        <v>6251575</v>
      </c>
      <c r="F42" s="45">
        <f>582260.29+93807</f>
        <v>676067.29</v>
      </c>
      <c r="G42" s="45">
        <f t="shared" si="7"/>
        <v>61120</v>
      </c>
      <c r="H42" s="103">
        <v>11120</v>
      </c>
      <c r="I42" s="103"/>
      <c r="J42" s="103"/>
      <c r="K42" s="45">
        <f t="shared" si="8"/>
        <v>50000</v>
      </c>
      <c r="L42" s="45">
        <v>50000</v>
      </c>
      <c r="M42" s="45"/>
      <c r="N42" s="116">
        <f t="shared" si="6"/>
        <v>9225915.29</v>
      </c>
      <c r="O42" s="152"/>
      <c r="P42" s="157"/>
      <c r="Q42" s="156"/>
      <c r="R42" s="122"/>
      <c r="S42" s="156"/>
      <c r="T42" s="122"/>
      <c r="U42" s="122"/>
      <c r="V42" s="122"/>
      <c r="W42" s="122"/>
      <c r="X42" s="122"/>
    </row>
    <row r="43" spans="1:24" s="123" customFormat="1" ht="29.25" customHeight="1">
      <c r="A43" s="57" t="s">
        <v>205</v>
      </c>
      <c r="B43" s="68" t="s">
        <v>146</v>
      </c>
      <c r="C43" s="67" t="s">
        <v>212</v>
      </c>
      <c r="D43" s="45"/>
      <c r="E43" s="45"/>
      <c r="F43" s="45"/>
      <c r="G43" s="45">
        <f t="shared" si="7"/>
        <v>3458200</v>
      </c>
      <c r="H43" s="103">
        <v>3458200</v>
      </c>
      <c r="I43" s="103">
        <v>2245000</v>
      </c>
      <c r="J43" s="103">
        <v>235540</v>
      </c>
      <c r="K43" s="45">
        <f t="shared" si="8"/>
        <v>0</v>
      </c>
      <c r="L43" s="45"/>
      <c r="M43" s="45"/>
      <c r="N43" s="116">
        <f t="shared" si="6"/>
        <v>3458200</v>
      </c>
      <c r="O43" s="152"/>
      <c r="P43" s="157"/>
      <c r="Q43" s="156"/>
      <c r="R43" s="122"/>
      <c r="S43" s="156"/>
      <c r="T43" s="122"/>
      <c r="U43" s="122"/>
      <c r="V43" s="122"/>
      <c r="W43" s="122"/>
      <c r="X43" s="122"/>
    </row>
    <row r="44" spans="1:24" s="123" customFormat="1" ht="33.75" customHeight="1">
      <c r="A44" s="57" t="s">
        <v>193</v>
      </c>
      <c r="B44" s="68" t="s">
        <v>69</v>
      </c>
      <c r="C44" s="67" t="s">
        <v>194</v>
      </c>
      <c r="D44" s="45">
        <v>854401</v>
      </c>
      <c r="E44" s="45">
        <v>609569</v>
      </c>
      <c r="F44" s="45">
        <v>9300</v>
      </c>
      <c r="G44" s="45">
        <f>H44+K44</f>
        <v>15000</v>
      </c>
      <c r="H44" s="103"/>
      <c r="I44" s="103"/>
      <c r="J44" s="103"/>
      <c r="K44" s="45">
        <f t="shared" si="8"/>
        <v>15000</v>
      </c>
      <c r="L44" s="45">
        <v>15000</v>
      </c>
      <c r="M44" s="45"/>
      <c r="N44" s="116">
        <f t="shared" si="6"/>
        <v>869401</v>
      </c>
      <c r="O44" s="152"/>
      <c r="P44" s="157"/>
      <c r="Q44" s="156"/>
      <c r="R44" s="122"/>
      <c r="S44" s="156"/>
      <c r="T44" s="122"/>
      <c r="U44" s="122"/>
      <c r="V44" s="122"/>
      <c r="W44" s="122"/>
      <c r="X44" s="122"/>
    </row>
    <row r="45" spans="1:24" s="123" customFormat="1" ht="42" customHeight="1">
      <c r="A45" s="57" t="s">
        <v>206</v>
      </c>
      <c r="B45" s="68" t="s">
        <v>54</v>
      </c>
      <c r="C45" s="67" t="s">
        <v>213</v>
      </c>
      <c r="D45" s="45">
        <v>130451</v>
      </c>
      <c r="E45" s="45">
        <v>95418</v>
      </c>
      <c r="F45" s="45"/>
      <c r="G45" s="45">
        <f aca="true" t="shared" si="9" ref="G45:G52">H45+K45</f>
        <v>0</v>
      </c>
      <c r="H45" s="103"/>
      <c r="I45" s="103"/>
      <c r="J45" s="103"/>
      <c r="K45" s="45">
        <f t="shared" si="8"/>
        <v>0</v>
      </c>
      <c r="L45" s="45"/>
      <c r="M45" s="45"/>
      <c r="N45" s="116">
        <f t="shared" si="6"/>
        <v>130451</v>
      </c>
      <c r="O45" s="152"/>
      <c r="P45" s="157"/>
      <c r="Q45" s="156"/>
      <c r="R45" s="122"/>
      <c r="S45" s="156"/>
      <c r="T45" s="122"/>
      <c r="U45" s="122"/>
      <c r="V45" s="122"/>
      <c r="W45" s="122"/>
      <c r="X45" s="122"/>
    </row>
    <row r="46" spans="1:24" s="123" customFormat="1" ht="21" customHeight="1">
      <c r="A46" s="57" t="s">
        <v>207</v>
      </c>
      <c r="B46" s="68" t="s">
        <v>55</v>
      </c>
      <c r="C46" s="67" t="s">
        <v>214</v>
      </c>
      <c r="D46" s="45">
        <v>2505469.6</v>
      </c>
      <c r="E46" s="45">
        <v>1738740</v>
      </c>
      <c r="F46" s="45">
        <v>100350.6</v>
      </c>
      <c r="G46" s="45">
        <f t="shared" si="9"/>
        <v>30000</v>
      </c>
      <c r="H46" s="45"/>
      <c r="I46" s="45"/>
      <c r="J46" s="45"/>
      <c r="K46" s="45">
        <f t="shared" si="8"/>
        <v>30000</v>
      </c>
      <c r="L46" s="45">
        <v>30000</v>
      </c>
      <c r="M46" s="45"/>
      <c r="N46" s="116">
        <f t="shared" si="6"/>
        <v>2535469.6</v>
      </c>
      <c r="O46" s="152"/>
      <c r="P46" s="157"/>
      <c r="Q46" s="156"/>
      <c r="R46" s="122"/>
      <c r="S46" s="122"/>
      <c r="T46" s="122"/>
      <c r="U46" s="122"/>
      <c r="V46" s="122"/>
      <c r="W46" s="122"/>
      <c r="X46" s="122"/>
    </row>
    <row r="47" spans="1:24" s="123" customFormat="1" ht="19.5" customHeight="1">
      <c r="A47" s="57" t="s">
        <v>208</v>
      </c>
      <c r="B47" s="68" t="s">
        <v>106</v>
      </c>
      <c r="C47" s="67" t="s">
        <v>215</v>
      </c>
      <c r="D47" s="45">
        <f>2571550.9+48732</f>
        <v>2620282.9</v>
      </c>
      <c r="E47" s="45">
        <v>1628200.75</v>
      </c>
      <c r="F47" s="45">
        <f>154084.9+48732</f>
        <v>202816.9</v>
      </c>
      <c r="G47" s="45">
        <f t="shared" si="9"/>
        <v>0</v>
      </c>
      <c r="H47" s="45"/>
      <c r="I47" s="45"/>
      <c r="J47" s="45"/>
      <c r="K47" s="45">
        <f t="shared" si="8"/>
        <v>0</v>
      </c>
      <c r="L47" s="45"/>
      <c r="M47" s="45"/>
      <c r="N47" s="116">
        <f t="shared" si="6"/>
        <v>2620282.9</v>
      </c>
      <c r="O47" s="152"/>
      <c r="P47" s="157"/>
      <c r="Q47" s="122"/>
      <c r="R47" s="122"/>
      <c r="S47" s="122"/>
      <c r="T47" s="122"/>
      <c r="U47" s="122"/>
      <c r="V47" s="122"/>
      <c r="W47" s="122"/>
      <c r="X47" s="122"/>
    </row>
    <row r="48" spans="1:24" s="123" customFormat="1" ht="39" customHeight="1">
      <c r="A48" s="57" t="s">
        <v>209</v>
      </c>
      <c r="B48" s="68" t="s">
        <v>0</v>
      </c>
      <c r="C48" s="67" t="s">
        <v>216</v>
      </c>
      <c r="D48" s="45">
        <v>143000</v>
      </c>
      <c r="E48" s="45"/>
      <c r="F48" s="45"/>
      <c r="G48" s="45">
        <f t="shared" si="9"/>
        <v>0</v>
      </c>
      <c r="H48" s="45"/>
      <c r="I48" s="45"/>
      <c r="J48" s="45"/>
      <c r="K48" s="45">
        <f t="shared" si="8"/>
        <v>0</v>
      </c>
      <c r="L48" s="45"/>
      <c r="M48" s="45"/>
      <c r="N48" s="116">
        <f t="shared" si="6"/>
        <v>143000</v>
      </c>
      <c r="O48" s="152"/>
      <c r="P48" s="157"/>
      <c r="Q48" s="122"/>
      <c r="R48" s="122"/>
      <c r="S48" s="122"/>
      <c r="T48" s="122"/>
      <c r="U48" s="122"/>
      <c r="V48" s="122"/>
      <c r="W48" s="122"/>
      <c r="X48" s="122"/>
    </row>
    <row r="49" spans="1:24" s="123" customFormat="1" ht="21.75" customHeight="1">
      <c r="A49" s="57" t="s">
        <v>383</v>
      </c>
      <c r="B49" s="66" t="s">
        <v>30</v>
      </c>
      <c r="C49" s="65" t="s">
        <v>9</v>
      </c>
      <c r="D49" s="47">
        <f>D50</f>
        <v>195000</v>
      </c>
      <c r="E49" s="47">
        <f aca="true" t="shared" si="10" ref="E49:M49">E50</f>
        <v>0</v>
      </c>
      <c r="F49" s="47">
        <f t="shared" si="10"/>
        <v>0</v>
      </c>
      <c r="G49" s="47">
        <f t="shared" si="10"/>
        <v>0</v>
      </c>
      <c r="H49" s="47">
        <f t="shared" si="10"/>
        <v>0</v>
      </c>
      <c r="I49" s="47">
        <f t="shared" si="10"/>
        <v>0</v>
      </c>
      <c r="J49" s="47">
        <f t="shared" si="10"/>
        <v>0</v>
      </c>
      <c r="K49" s="47">
        <f t="shared" si="10"/>
        <v>0</v>
      </c>
      <c r="L49" s="47">
        <f t="shared" si="10"/>
        <v>0</v>
      </c>
      <c r="M49" s="47">
        <f t="shared" si="10"/>
        <v>0</v>
      </c>
      <c r="N49" s="117">
        <f>D49+G49</f>
        <v>195000</v>
      </c>
      <c r="O49" s="152"/>
      <c r="P49" s="157"/>
      <c r="Q49" s="122"/>
      <c r="R49" s="122"/>
      <c r="S49" s="122"/>
      <c r="T49" s="122"/>
      <c r="U49" s="122"/>
      <c r="V49" s="122"/>
      <c r="W49" s="122"/>
      <c r="X49" s="122"/>
    </row>
    <row r="50" spans="1:24" s="22" customFormat="1" ht="55.5" customHeight="1">
      <c r="A50" s="57" t="s">
        <v>317</v>
      </c>
      <c r="B50" s="55" t="s">
        <v>148</v>
      </c>
      <c r="C50" s="58" t="s">
        <v>217</v>
      </c>
      <c r="D50" s="45">
        <v>195000</v>
      </c>
      <c r="E50" s="45"/>
      <c r="F50" s="45"/>
      <c r="G50" s="45">
        <f t="shared" si="9"/>
        <v>0</v>
      </c>
      <c r="H50" s="45"/>
      <c r="I50" s="45"/>
      <c r="J50" s="45"/>
      <c r="K50" s="45">
        <f>L50</f>
        <v>0</v>
      </c>
      <c r="L50" s="45"/>
      <c r="M50" s="45"/>
      <c r="N50" s="116">
        <f>D50+G50</f>
        <v>195000</v>
      </c>
      <c r="O50" s="3"/>
      <c r="P50" s="19"/>
      <c r="Q50" s="21"/>
      <c r="R50" s="21"/>
      <c r="S50" s="21"/>
      <c r="T50" s="21"/>
      <c r="U50" s="21"/>
      <c r="V50" s="21"/>
      <c r="W50" s="21"/>
      <c r="X50" s="21"/>
    </row>
    <row r="51" spans="1:24" s="22" customFormat="1" ht="21.75" customHeight="1">
      <c r="A51" s="57" t="s">
        <v>387</v>
      </c>
      <c r="B51" s="55" t="s">
        <v>46</v>
      </c>
      <c r="C51" s="58" t="s">
        <v>10</v>
      </c>
      <c r="D51" s="45"/>
      <c r="E51" s="45"/>
      <c r="F51" s="45"/>
      <c r="G51" s="45">
        <f>H51+K51</f>
        <v>44000</v>
      </c>
      <c r="H51" s="45"/>
      <c r="I51" s="45"/>
      <c r="J51" s="45"/>
      <c r="K51" s="45">
        <f>L51</f>
        <v>44000</v>
      </c>
      <c r="L51" s="45">
        <f>14000+30000</f>
        <v>44000</v>
      </c>
      <c r="M51" s="45"/>
      <c r="N51" s="116">
        <f>D51+G51</f>
        <v>44000</v>
      </c>
      <c r="O51" s="3"/>
      <c r="P51" s="19"/>
      <c r="Q51" s="21"/>
      <c r="R51" s="21"/>
      <c r="S51" s="21"/>
      <c r="T51" s="21"/>
      <c r="U51" s="21"/>
      <c r="V51" s="21"/>
      <c r="W51" s="21"/>
      <c r="X51" s="21"/>
    </row>
    <row r="52" spans="1:24" s="22" customFormat="1" ht="28.5" customHeight="1">
      <c r="A52" s="63" t="s">
        <v>392</v>
      </c>
      <c r="B52" s="60" t="s">
        <v>46</v>
      </c>
      <c r="C52" s="61" t="s">
        <v>351</v>
      </c>
      <c r="D52" s="46"/>
      <c r="E52" s="46"/>
      <c r="F52" s="46"/>
      <c r="G52" s="46">
        <f t="shared" si="9"/>
        <v>44000</v>
      </c>
      <c r="H52" s="46"/>
      <c r="I52" s="46"/>
      <c r="J52" s="46"/>
      <c r="K52" s="46">
        <f>L52</f>
        <v>44000</v>
      </c>
      <c r="L52" s="46">
        <f>14000+30000</f>
        <v>44000</v>
      </c>
      <c r="M52" s="46"/>
      <c r="N52" s="118">
        <f>D52+G52</f>
        <v>44000</v>
      </c>
      <c r="O52" s="18"/>
      <c r="P52" s="19"/>
      <c r="Q52" s="21"/>
      <c r="R52" s="21"/>
      <c r="S52" s="21"/>
      <c r="T52" s="21"/>
      <c r="U52" s="21"/>
      <c r="V52" s="21"/>
      <c r="W52" s="21"/>
      <c r="X52" s="21"/>
    </row>
    <row r="53" spans="1:24" s="123" customFormat="1" ht="20.25" customHeight="1">
      <c r="A53" s="57" t="s">
        <v>243</v>
      </c>
      <c r="B53" s="69" t="s">
        <v>126</v>
      </c>
      <c r="C53" s="70" t="s">
        <v>127</v>
      </c>
      <c r="D53" s="47">
        <f>D54+D56+D57+D73</f>
        <v>7622157</v>
      </c>
      <c r="E53" s="47">
        <f aca="true" t="shared" si="11" ref="E53:N53">E54+E56+E57+E73</f>
        <v>4084968</v>
      </c>
      <c r="F53" s="47">
        <f t="shared" si="11"/>
        <v>742820</v>
      </c>
      <c r="G53" s="47">
        <f t="shared" si="11"/>
        <v>1007460</v>
      </c>
      <c r="H53" s="47">
        <f t="shared" si="11"/>
        <v>96560</v>
      </c>
      <c r="I53" s="47">
        <f t="shared" si="11"/>
        <v>48280</v>
      </c>
      <c r="J53" s="47">
        <f t="shared" si="11"/>
        <v>0</v>
      </c>
      <c r="K53" s="47">
        <f t="shared" si="11"/>
        <v>910900</v>
      </c>
      <c r="L53" s="47">
        <f t="shared" si="11"/>
        <v>910900</v>
      </c>
      <c r="M53" s="47">
        <f t="shared" si="11"/>
        <v>0</v>
      </c>
      <c r="N53" s="117">
        <f t="shared" si="11"/>
        <v>8629617</v>
      </c>
      <c r="O53" s="3"/>
      <c r="P53" s="157"/>
      <c r="Q53" s="122"/>
      <c r="R53" s="122"/>
      <c r="S53" s="122"/>
      <c r="T53" s="122"/>
      <c r="U53" s="122"/>
      <c r="V53" s="122"/>
      <c r="W53" s="122"/>
      <c r="X53" s="122"/>
    </row>
    <row r="54" spans="1:24" s="123" customFormat="1" ht="21" customHeight="1">
      <c r="A54" s="57" t="s">
        <v>356</v>
      </c>
      <c r="B54" s="55" t="s">
        <v>27</v>
      </c>
      <c r="C54" s="58" t="s">
        <v>247</v>
      </c>
      <c r="D54" s="45">
        <v>229900</v>
      </c>
      <c r="E54" s="45">
        <v>128300</v>
      </c>
      <c r="F54" s="45">
        <v>18700</v>
      </c>
      <c r="G54" s="45">
        <f>H54+K54</f>
        <v>0</v>
      </c>
      <c r="H54" s="45"/>
      <c r="I54" s="45"/>
      <c r="J54" s="45"/>
      <c r="K54" s="45">
        <f>L54</f>
        <v>0</v>
      </c>
      <c r="L54" s="45"/>
      <c r="M54" s="45"/>
      <c r="N54" s="116">
        <f>D54+G54</f>
        <v>229900</v>
      </c>
      <c r="O54" s="3"/>
      <c r="P54" s="157"/>
      <c r="Q54" s="122"/>
      <c r="R54" s="122"/>
      <c r="S54" s="122"/>
      <c r="T54" s="122"/>
      <c r="U54" s="122"/>
      <c r="V54" s="122"/>
      <c r="W54" s="122"/>
      <c r="X54" s="122"/>
    </row>
    <row r="55" spans="1:24" s="123" customFormat="1" ht="19.5" customHeight="1" hidden="1">
      <c r="A55" s="57"/>
      <c r="B55" s="66" t="s">
        <v>28</v>
      </c>
      <c r="C55" s="65" t="s">
        <v>8</v>
      </c>
      <c r="D55" s="45">
        <f>D56</f>
        <v>1269900</v>
      </c>
      <c r="E55" s="45">
        <f>E56</f>
        <v>574300</v>
      </c>
      <c r="F55" s="45">
        <f>F56</f>
        <v>189700</v>
      </c>
      <c r="G55" s="45"/>
      <c r="H55" s="45"/>
      <c r="I55" s="45"/>
      <c r="J55" s="45"/>
      <c r="K55" s="45">
        <f>L55</f>
        <v>0</v>
      </c>
      <c r="L55" s="45"/>
      <c r="M55" s="45"/>
      <c r="N55" s="116">
        <f>D55+G55</f>
        <v>1269900</v>
      </c>
      <c r="O55" s="3"/>
      <c r="P55" s="157"/>
      <c r="Q55" s="122"/>
      <c r="R55" s="122"/>
      <c r="S55" s="122"/>
      <c r="T55" s="122"/>
      <c r="U55" s="122"/>
      <c r="V55" s="122"/>
      <c r="W55" s="122"/>
      <c r="X55" s="122"/>
    </row>
    <row r="56" spans="1:24" s="123" customFormat="1" ht="56.25" customHeight="1">
      <c r="A56" s="57" t="s">
        <v>210</v>
      </c>
      <c r="B56" s="68" t="s">
        <v>51</v>
      </c>
      <c r="C56" s="67" t="s">
        <v>218</v>
      </c>
      <c r="D56" s="103">
        <v>1269900</v>
      </c>
      <c r="E56" s="103">
        <v>574300</v>
      </c>
      <c r="F56" s="103">
        <v>189700</v>
      </c>
      <c r="G56" s="45"/>
      <c r="H56" s="45"/>
      <c r="I56" s="45"/>
      <c r="J56" s="45"/>
      <c r="K56" s="45">
        <f>L56</f>
        <v>0</v>
      </c>
      <c r="L56" s="45"/>
      <c r="M56" s="45"/>
      <c r="N56" s="116">
        <f>D56+G56</f>
        <v>1269900</v>
      </c>
      <c r="O56" s="3"/>
      <c r="P56" s="157"/>
      <c r="Q56" s="122"/>
      <c r="R56" s="122"/>
      <c r="S56" s="122"/>
      <c r="T56" s="122"/>
      <c r="U56" s="122"/>
      <c r="V56" s="122"/>
      <c r="W56" s="122"/>
      <c r="X56" s="122"/>
    </row>
    <row r="57" spans="1:24" s="158" customFormat="1" ht="21" customHeight="1">
      <c r="A57" s="57" t="s">
        <v>383</v>
      </c>
      <c r="B57" s="66" t="s">
        <v>30</v>
      </c>
      <c r="C57" s="65" t="s">
        <v>9</v>
      </c>
      <c r="D57" s="47">
        <f>D59+D61+D62+D64+D65+D66+D67+D58+D69+D71</f>
        <v>6122357</v>
      </c>
      <c r="E57" s="47">
        <f>E59+E61+E62+E64+E65+E66+E67+E58+E69+E71</f>
        <v>3382368</v>
      </c>
      <c r="F57" s="47">
        <f>F59+F61+F62+F64+F65+F66+F67+F58+F69+F71</f>
        <v>534420</v>
      </c>
      <c r="G57" s="47">
        <f>G59+G61+G62+G64+G65+G66+G67+G58+G69+G71</f>
        <v>996260</v>
      </c>
      <c r="H57" s="47">
        <f aca="true" t="shared" si="12" ref="H57:M57">H59+H61+H62+H64+H65+H66+H67+H58+H69+H71</f>
        <v>96560</v>
      </c>
      <c r="I57" s="47">
        <f t="shared" si="12"/>
        <v>48280</v>
      </c>
      <c r="J57" s="47">
        <f t="shared" si="12"/>
        <v>0</v>
      </c>
      <c r="K57" s="47">
        <f t="shared" si="12"/>
        <v>899700</v>
      </c>
      <c r="L57" s="47">
        <f t="shared" si="12"/>
        <v>899700</v>
      </c>
      <c r="M57" s="47">
        <f t="shared" si="12"/>
        <v>0</v>
      </c>
      <c r="N57" s="117">
        <f>D57+G57</f>
        <v>7118617</v>
      </c>
      <c r="O57" s="3"/>
      <c r="P57" s="105"/>
      <c r="Q57" s="154"/>
      <c r="R57" s="154"/>
      <c r="S57" s="154"/>
      <c r="T57" s="154"/>
      <c r="U57" s="154"/>
      <c r="V57" s="154"/>
      <c r="W57" s="154"/>
      <c r="X57" s="154"/>
    </row>
    <row r="58" spans="1:24" s="5" customFormat="1" ht="46.5" customHeight="1">
      <c r="A58" s="57" t="s">
        <v>318</v>
      </c>
      <c r="B58" s="55" t="s">
        <v>152</v>
      </c>
      <c r="C58" s="59" t="s">
        <v>297</v>
      </c>
      <c r="D58" s="45">
        <v>447300</v>
      </c>
      <c r="E58" s="45">
        <v>275771</v>
      </c>
      <c r="F58" s="45">
        <v>53670</v>
      </c>
      <c r="G58" s="45">
        <f>H58+K58</f>
        <v>0</v>
      </c>
      <c r="H58" s="47"/>
      <c r="I58" s="47"/>
      <c r="J58" s="47"/>
      <c r="K58" s="45">
        <f>L58</f>
        <v>0</v>
      </c>
      <c r="L58" s="47"/>
      <c r="M58" s="47"/>
      <c r="N58" s="116">
        <f aca="true" t="shared" si="13" ref="N58:N73">D58+G58</f>
        <v>447300</v>
      </c>
      <c r="O58" s="3"/>
      <c r="P58" s="1"/>
      <c r="Q58" s="4"/>
      <c r="R58" s="4"/>
      <c r="S58" s="4"/>
      <c r="T58" s="4"/>
      <c r="U58" s="4"/>
      <c r="V58" s="4"/>
      <c r="W58" s="4"/>
      <c r="X58" s="4"/>
    </row>
    <row r="59" spans="1:16" ht="32.25" customHeight="1">
      <c r="A59" s="57" t="s">
        <v>319</v>
      </c>
      <c r="B59" s="71" t="s">
        <v>32</v>
      </c>
      <c r="C59" s="59" t="s">
        <v>479</v>
      </c>
      <c r="D59" s="45">
        <f>1189800+1759500</f>
        <v>2949300</v>
      </c>
      <c r="E59" s="45">
        <f>766000+1092397</f>
        <v>1858397</v>
      </c>
      <c r="F59" s="45">
        <f>76752+51000</f>
        <v>127752</v>
      </c>
      <c r="G59" s="45">
        <f>H59+K59</f>
        <v>240000</v>
      </c>
      <c r="H59" s="45"/>
      <c r="I59" s="45"/>
      <c r="J59" s="45"/>
      <c r="K59" s="45">
        <f>L59</f>
        <v>240000</v>
      </c>
      <c r="L59" s="45">
        <v>240000</v>
      </c>
      <c r="M59" s="45"/>
      <c r="N59" s="116">
        <f t="shared" si="13"/>
        <v>3189300</v>
      </c>
      <c r="O59" s="3"/>
      <c r="P59" s="14"/>
    </row>
    <row r="60" spans="1:24" s="22" customFormat="1" ht="45" customHeight="1">
      <c r="A60" s="63"/>
      <c r="B60" s="60"/>
      <c r="C60" s="61" t="s">
        <v>480</v>
      </c>
      <c r="D60" s="46">
        <v>1759500</v>
      </c>
      <c r="E60" s="46">
        <v>1092397</v>
      </c>
      <c r="F60" s="46">
        <v>51000</v>
      </c>
      <c r="G60" s="46"/>
      <c r="H60" s="46"/>
      <c r="I60" s="46"/>
      <c r="J60" s="46"/>
      <c r="K60" s="46"/>
      <c r="L60" s="46"/>
      <c r="M60" s="46"/>
      <c r="N60" s="118">
        <f t="shared" si="13"/>
        <v>1759500</v>
      </c>
      <c r="O60" s="18"/>
      <c r="P60" s="19"/>
      <c r="Q60" s="21"/>
      <c r="R60" s="21"/>
      <c r="S60" s="21"/>
      <c r="T60" s="21"/>
      <c r="U60" s="21"/>
      <c r="V60" s="21"/>
      <c r="W60" s="21"/>
      <c r="X60" s="21"/>
    </row>
    <row r="61" spans="1:16" ht="27.75" customHeight="1">
      <c r="A61" s="57" t="s">
        <v>320</v>
      </c>
      <c r="B61" s="71" t="s">
        <v>33</v>
      </c>
      <c r="C61" s="59" t="s">
        <v>90</v>
      </c>
      <c r="D61" s="45">
        <v>180000</v>
      </c>
      <c r="E61" s="45">
        <v>6214</v>
      </c>
      <c r="F61" s="45">
        <v>5198</v>
      </c>
      <c r="G61" s="45">
        <f>H61+K61</f>
        <v>0</v>
      </c>
      <c r="H61" s="45"/>
      <c r="I61" s="45"/>
      <c r="J61" s="45"/>
      <c r="K61" s="45">
        <f aca="true" t="shared" si="14" ref="K61:K67">L61</f>
        <v>0</v>
      </c>
      <c r="L61" s="45"/>
      <c r="M61" s="45"/>
      <c r="N61" s="116">
        <f t="shared" si="13"/>
        <v>180000</v>
      </c>
      <c r="O61" s="3"/>
      <c r="P61" s="14"/>
    </row>
    <row r="62" spans="1:16" ht="21" customHeight="1">
      <c r="A62" s="57" t="s">
        <v>321</v>
      </c>
      <c r="B62" s="71" t="s">
        <v>34</v>
      </c>
      <c r="C62" s="59" t="s">
        <v>481</v>
      </c>
      <c r="D62" s="45">
        <v>141600</v>
      </c>
      <c r="E62" s="45">
        <v>3900</v>
      </c>
      <c r="F62" s="45"/>
      <c r="G62" s="45">
        <f>H62+K62</f>
        <v>0</v>
      </c>
      <c r="H62" s="45"/>
      <c r="I62" s="45"/>
      <c r="J62" s="45"/>
      <c r="K62" s="45">
        <f t="shared" si="14"/>
        <v>0</v>
      </c>
      <c r="L62" s="45"/>
      <c r="M62" s="45"/>
      <c r="N62" s="116">
        <f t="shared" si="13"/>
        <v>141600</v>
      </c>
      <c r="O62" s="3"/>
      <c r="P62" s="14"/>
    </row>
    <row r="63" spans="1:24" s="142" customFormat="1" ht="41.25" customHeight="1">
      <c r="A63" s="138"/>
      <c r="B63" s="139"/>
      <c r="C63" s="61" t="s">
        <v>484</v>
      </c>
      <c r="D63" s="46">
        <v>55000</v>
      </c>
      <c r="E63" s="46"/>
      <c r="F63" s="46"/>
      <c r="G63" s="46"/>
      <c r="H63" s="46"/>
      <c r="I63" s="46"/>
      <c r="J63" s="46"/>
      <c r="K63" s="46"/>
      <c r="L63" s="46"/>
      <c r="M63" s="46"/>
      <c r="N63" s="118">
        <v>55000</v>
      </c>
      <c r="O63" s="3"/>
      <c r="P63" s="140"/>
      <c r="Q63" s="141"/>
      <c r="R63" s="141"/>
      <c r="S63" s="141"/>
      <c r="T63" s="141"/>
      <c r="U63" s="141"/>
      <c r="V63" s="141"/>
      <c r="W63" s="141"/>
      <c r="X63" s="141"/>
    </row>
    <row r="64" spans="1:24" s="107" customFormat="1" ht="28.5" customHeight="1">
      <c r="A64" s="57" t="s">
        <v>322</v>
      </c>
      <c r="B64" s="71" t="s">
        <v>35</v>
      </c>
      <c r="C64" s="59" t="s">
        <v>195</v>
      </c>
      <c r="D64" s="45">
        <v>1950740</v>
      </c>
      <c r="E64" s="45">
        <v>1156350</v>
      </c>
      <c r="F64" s="45">
        <v>347800</v>
      </c>
      <c r="G64" s="45">
        <f>H64+K64</f>
        <v>176260</v>
      </c>
      <c r="H64" s="45">
        <v>96560</v>
      </c>
      <c r="I64" s="45">
        <v>48280</v>
      </c>
      <c r="J64" s="45"/>
      <c r="K64" s="45">
        <f t="shared" si="14"/>
        <v>79700</v>
      </c>
      <c r="L64" s="45">
        <v>79700</v>
      </c>
      <c r="M64" s="45"/>
      <c r="N64" s="116">
        <f t="shared" si="13"/>
        <v>2127000</v>
      </c>
      <c r="O64" s="152"/>
      <c r="P64" s="153"/>
      <c r="Q64" s="106"/>
      <c r="R64" s="106"/>
      <c r="S64" s="106"/>
      <c r="T64" s="106"/>
      <c r="U64" s="106"/>
      <c r="V64" s="106"/>
      <c r="W64" s="106"/>
      <c r="X64" s="106"/>
    </row>
    <row r="65" spans="1:16" ht="18.75" customHeight="1">
      <c r="A65" s="57" t="s">
        <v>323</v>
      </c>
      <c r="B65" s="71" t="s">
        <v>36</v>
      </c>
      <c r="C65" s="59" t="s">
        <v>10</v>
      </c>
      <c r="D65" s="45">
        <v>21120</v>
      </c>
      <c r="E65" s="45"/>
      <c r="F65" s="45"/>
      <c r="G65" s="45"/>
      <c r="H65" s="45"/>
      <c r="I65" s="45"/>
      <c r="J65" s="45"/>
      <c r="K65" s="45">
        <f t="shared" si="14"/>
        <v>0</v>
      </c>
      <c r="L65" s="45"/>
      <c r="M65" s="45"/>
      <c r="N65" s="116">
        <f t="shared" si="13"/>
        <v>21120</v>
      </c>
      <c r="O65" s="3"/>
      <c r="P65" s="14"/>
    </row>
    <row r="66" spans="1:16" ht="21" customHeight="1">
      <c r="A66" s="57" t="s">
        <v>341</v>
      </c>
      <c r="B66" s="55" t="s">
        <v>119</v>
      </c>
      <c r="C66" s="58" t="s">
        <v>342</v>
      </c>
      <c r="D66" s="45">
        <v>32000</v>
      </c>
      <c r="E66" s="45">
        <v>1000</v>
      </c>
      <c r="F66" s="45"/>
      <c r="G66" s="45"/>
      <c r="H66" s="45"/>
      <c r="I66" s="45"/>
      <c r="J66" s="45"/>
      <c r="K66" s="45">
        <f t="shared" si="14"/>
        <v>0</v>
      </c>
      <c r="L66" s="45"/>
      <c r="M66" s="45"/>
      <c r="N66" s="116">
        <f t="shared" si="13"/>
        <v>32000</v>
      </c>
      <c r="O66" s="3"/>
      <c r="P66" s="14"/>
    </row>
    <row r="67" spans="1:16" ht="55.5" customHeight="1">
      <c r="A67" s="57" t="s">
        <v>324</v>
      </c>
      <c r="B67" s="55" t="s">
        <v>148</v>
      </c>
      <c r="C67" s="58" t="s">
        <v>483</v>
      </c>
      <c r="D67" s="45">
        <v>276797</v>
      </c>
      <c r="E67" s="45"/>
      <c r="F67" s="45"/>
      <c r="G67" s="45"/>
      <c r="H67" s="45"/>
      <c r="I67" s="45"/>
      <c r="J67" s="45"/>
      <c r="K67" s="45">
        <f t="shared" si="14"/>
        <v>0</v>
      </c>
      <c r="L67" s="45"/>
      <c r="M67" s="45"/>
      <c r="N67" s="116">
        <f t="shared" si="13"/>
        <v>276797</v>
      </c>
      <c r="O67" s="3"/>
      <c r="P67" s="14"/>
    </row>
    <row r="68" spans="1:16" ht="42" customHeight="1">
      <c r="A68" s="57"/>
      <c r="B68" s="55"/>
      <c r="C68" s="54" t="s">
        <v>482</v>
      </c>
      <c r="D68" s="46">
        <v>99897</v>
      </c>
      <c r="E68" s="46"/>
      <c r="F68" s="46"/>
      <c r="G68" s="46"/>
      <c r="H68" s="46"/>
      <c r="I68" s="46"/>
      <c r="J68" s="46"/>
      <c r="K68" s="46"/>
      <c r="L68" s="46"/>
      <c r="M68" s="46"/>
      <c r="N68" s="118">
        <f t="shared" si="13"/>
        <v>99897</v>
      </c>
      <c r="O68" s="18"/>
      <c r="P68" s="19"/>
    </row>
    <row r="69" spans="1:16" ht="18" customHeight="1">
      <c r="A69" s="57" t="s">
        <v>325</v>
      </c>
      <c r="B69" s="55" t="s">
        <v>290</v>
      </c>
      <c r="C69" s="58" t="s">
        <v>291</v>
      </c>
      <c r="D69" s="45">
        <v>123500</v>
      </c>
      <c r="E69" s="45">
        <v>80736</v>
      </c>
      <c r="F69" s="45"/>
      <c r="G69" s="45"/>
      <c r="H69" s="45"/>
      <c r="I69" s="45"/>
      <c r="J69" s="45"/>
      <c r="K69" s="45"/>
      <c r="L69" s="45"/>
      <c r="M69" s="45"/>
      <c r="N69" s="116">
        <f t="shared" si="13"/>
        <v>123500</v>
      </c>
      <c r="O69" s="3"/>
      <c r="P69" s="14"/>
    </row>
    <row r="70" spans="1:24" s="22" customFormat="1" ht="24" customHeight="1">
      <c r="A70" s="63" t="s">
        <v>420</v>
      </c>
      <c r="B70" s="60" t="s">
        <v>290</v>
      </c>
      <c r="C70" s="54" t="s">
        <v>421</v>
      </c>
      <c r="D70" s="46">
        <v>123500</v>
      </c>
      <c r="E70" s="46">
        <v>80736</v>
      </c>
      <c r="F70" s="46"/>
      <c r="G70" s="46"/>
      <c r="H70" s="46"/>
      <c r="I70" s="46"/>
      <c r="J70" s="46"/>
      <c r="K70" s="46"/>
      <c r="L70" s="46"/>
      <c r="M70" s="46"/>
      <c r="N70" s="118">
        <f>D70+G70</f>
        <v>123500</v>
      </c>
      <c r="O70" s="18"/>
      <c r="P70" s="19"/>
      <c r="Q70" s="21"/>
      <c r="R70" s="21"/>
      <c r="S70" s="21"/>
      <c r="T70" s="21"/>
      <c r="U70" s="21"/>
      <c r="V70" s="21"/>
      <c r="W70" s="21"/>
      <c r="X70" s="21"/>
    </row>
    <row r="71" spans="1:16" ht="30" customHeight="1">
      <c r="A71" s="57" t="s">
        <v>460</v>
      </c>
      <c r="B71" s="55" t="s">
        <v>43</v>
      </c>
      <c r="C71" s="59" t="s">
        <v>167</v>
      </c>
      <c r="D71" s="45"/>
      <c r="E71" s="45"/>
      <c r="F71" s="45"/>
      <c r="G71" s="45">
        <f>H71+K71</f>
        <v>580000</v>
      </c>
      <c r="H71" s="45"/>
      <c r="I71" s="45"/>
      <c r="J71" s="45"/>
      <c r="K71" s="45">
        <f>L71</f>
        <v>580000</v>
      </c>
      <c r="L71" s="45">
        <v>580000</v>
      </c>
      <c r="M71" s="45"/>
      <c r="N71" s="116">
        <f>D71+G71</f>
        <v>580000</v>
      </c>
      <c r="O71" s="3"/>
      <c r="P71" s="14"/>
    </row>
    <row r="72" spans="1:16" ht="18" customHeight="1">
      <c r="A72" s="57" t="s">
        <v>386</v>
      </c>
      <c r="B72" s="55" t="s">
        <v>46</v>
      </c>
      <c r="C72" s="58" t="s">
        <v>10</v>
      </c>
      <c r="D72" s="45"/>
      <c r="E72" s="45"/>
      <c r="F72" s="45"/>
      <c r="G72" s="45">
        <f>H72+K72</f>
        <v>11200</v>
      </c>
      <c r="H72" s="45"/>
      <c r="I72" s="45"/>
      <c r="J72" s="45"/>
      <c r="K72" s="45">
        <f>L72</f>
        <v>11200</v>
      </c>
      <c r="L72" s="45">
        <v>11200</v>
      </c>
      <c r="M72" s="45"/>
      <c r="N72" s="116">
        <f>D72+G72</f>
        <v>11200</v>
      </c>
      <c r="O72" s="3"/>
      <c r="P72" s="14"/>
    </row>
    <row r="73" spans="1:24" s="22" customFormat="1" ht="27" customHeight="1">
      <c r="A73" s="63" t="s">
        <v>393</v>
      </c>
      <c r="B73" s="60" t="s">
        <v>46</v>
      </c>
      <c r="C73" s="61" t="s">
        <v>351</v>
      </c>
      <c r="D73" s="94"/>
      <c r="E73" s="94"/>
      <c r="F73" s="94"/>
      <c r="G73" s="46">
        <f>H73+K73</f>
        <v>11200</v>
      </c>
      <c r="H73" s="46"/>
      <c r="I73" s="46"/>
      <c r="J73" s="46"/>
      <c r="K73" s="46">
        <f>L73</f>
        <v>11200</v>
      </c>
      <c r="L73" s="46">
        <v>11200</v>
      </c>
      <c r="M73" s="46"/>
      <c r="N73" s="118">
        <f t="shared" si="13"/>
        <v>11200</v>
      </c>
      <c r="O73" s="18"/>
      <c r="P73" s="19"/>
      <c r="Q73" s="21"/>
      <c r="R73" s="21"/>
      <c r="S73" s="21"/>
      <c r="T73" s="21"/>
      <c r="U73" s="21"/>
      <c r="V73" s="21"/>
      <c r="W73" s="21"/>
      <c r="X73" s="21"/>
    </row>
    <row r="74" spans="1:24" s="158" customFormat="1" ht="19.5" customHeight="1">
      <c r="A74" s="57" t="s">
        <v>227</v>
      </c>
      <c r="B74" s="66" t="s">
        <v>128</v>
      </c>
      <c r="C74" s="65" t="s">
        <v>70</v>
      </c>
      <c r="D74" s="47">
        <f>D75+D76+D77+D79</f>
        <v>6350100</v>
      </c>
      <c r="E74" s="47">
        <f aca="true" t="shared" si="15" ref="E74:M74">E75+E76+E77+E79</f>
        <v>3486800</v>
      </c>
      <c r="F74" s="47">
        <f t="shared" si="15"/>
        <v>493187.23</v>
      </c>
      <c r="G74" s="47">
        <f t="shared" si="15"/>
        <v>388900</v>
      </c>
      <c r="H74" s="47">
        <f t="shared" si="15"/>
        <v>0</v>
      </c>
      <c r="I74" s="47">
        <f t="shared" si="15"/>
        <v>0</v>
      </c>
      <c r="J74" s="47">
        <f t="shared" si="15"/>
        <v>0</v>
      </c>
      <c r="K74" s="47">
        <f t="shared" si="15"/>
        <v>388900</v>
      </c>
      <c r="L74" s="47">
        <f t="shared" si="15"/>
        <v>388900</v>
      </c>
      <c r="M74" s="47">
        <f t="shared" si="15"/>
        <v>0</v>
      </c>
      <c r="N74" s="117">
        <f aca="true" t="shared" si="16" ref="N74:N79">D74+G74</f>
        <v>6739000</v>
      </c>
      <c r="O74" s="152"/>
      <c r="P74" s="105"/>
      <c r="Q74" s="154"/>
      <c r="R74" s="154"/>
      <c r="S74" s="154"/>
      <c r="T74" s="154"/>
      <c r="U74" s="154"/>
      <c r="V74" s="154"/>
      <c r="W74" s="154"/>
      <c r="X74" s="154"/>
    </row>
    <row r="75" spans="1:24" s="107" customFormat="1" ht="28.5" customHeight="1">
      <c r="A75" s="57" t="s">
        <v>357</v>
      </c>
      <c r="B75" s="55" t="s">
        <v>27</v>
      </c>
      <c r="C75" s="58" t="s">
        <v>248</v>
      </c>
      <c r="D75" s="45">
        <f>318600-16100</f>
        <v>302500</v>
      </c>
      <c r="E75" s="45">
        <f>184200-11800</f>
        <v>172400</v>
      </c>
      <c r="F75" s="45">
        <v>21187.23</v>
      </c>
      <c r="G75" s="45">
        <f>H75+K75</f>
        <v>0</v>
      </c>
      <c r="H75" s="45"/>
      <c r="I75" s="45"/>
      <c r="J75" s="45"/>
      <c r="K75" s="45">
        <f>L75</f>
        <v>0</v>
      </c>
      <c r="L75" s="45"/>
      <c r="M75" s="45"/>
      <c r="N75" s="116">
        <f t="shared" si="16"/>
        <v>302500</v>
      </c>
      <c r="O75" s="152"/>
      <c r="P75" s="153"/>
      <c r="Q75" s="106"/>
      <c r="R75" s="106"/>
      <c r="S75" s="106"/>
      <c r="T75" s="106"/>
      <c r="U75" s="106"/>
      <c r="V75" s="106"/>
      <c r="W75" s="106"/>
      <c r="X75" s="106"/>
    </row>
    <row r="76" spans="1:24" s="107" customFormat="1" ht="29.25" customHeight="1">
      <c r="A76" s="57" t="s">
        <v>358</v>
      </c>
      <c r="B76" s="55" t="s">
        <v>67</v>
      </c>
      <c r="C76" s="58" t="s">
        <v>196</v>
      </c>
      <c r="D76" s="45">
        <v>785000</v>
      </c>
      <c r="E76" s="45"/>
      <c r="F76" s="45"/>
      <c r="G76" s="45">
        <f>H76+K76</f>
        <v>70000</v>
      </c>
      <c r="H76" s="45"/>
      <c r="I76" s="45"/>
      <c r="J76" s="45"/>
      <c r="K76" s="45">
        <f>L76</f>
        <v>70000</v>
      </c>
      <c r="L76" s="45">
        <v>70000</v>
      </c>
      <c r="M76" s="45"/>
      <c r="N76" s="116">
        <f t="shared" si="16"/>
        <v>855000</v>
      </c>
      <c r="O76" s="152"/>
      <c r="P76" s="105"/>
      <c r="Q76" s="106"/>
      <c r="R76" s="106"/>
      <c r="S76" s="106"/>
      <c r="T76" s="106"/>
      <c r="U76" s="106"/>
      <c r="V76" s="106"/>
      <c r="W76" s="106"/>
      <c r="X76" s="106"/>
    </row>
    <row r="77" spans="1:24" s="107" customFormat="1" ht="28.5" customHeight="1">
      <c r="A77" s="57" t="s">
        <v>359</v>
      </c>
      <c r="B77" s="55" t="s">
        <v>47</v>
      </c>
      <c r="C77" s="58" t="s">
        <v>489</v>
      </c>
      <c r="D77" s="45">
        <v>5262600</v>
      </c>
      <c r="E77" s="45">
        <v>3314400</v>
      </c>
      <c r="F77" s="45">
        <v>472000</v>
      </c>
      <c r="G77" s="45">
        <f>H77+K77</f>
        <v>313000</v>
      </c>
      <c r="H77" s="45"/>
      <c r="I77" s="45"/>
      <c r="J77" s="45"/>
      <c r="K77" s="45">
        <f>L77</f>
        <v>313000</v>
      </c>
      <c r="L77" s="45">
        <v>313000</v>
      </c>
      <c r="M77" s="45"/>
      <c r="N77" s="116">
        <f t="shared" si="16"/>
        <v>5575600</v>
      </c>
      <c r="O77" s="152"/>
      <c r="P77" s="105"/>
      <c r="Q77" s="106"/>
      <c r="R77" s="106"/>
      <c r="S77" s="106"/>
      <c r="T77" s="106"/>
      <c r="U77" s="106"/>
      <c r="V77" s="106"/>
      <c r="W77" s="106"/>
      <c r="X77" s="106"/>
    </row>
    <row r="78" spans="1:24" s="107" customFormat="1" ht="21.75" customHeight="1">
      <c r="A78" s="57" t="s">
        <v>385</v>
      </c>
      <c r="B78" s="55" t="s">
        <v>46</v>
      </c>
      <c r="C78" s="58" t="s">
        <v>10</v>
      </c>
      <c r="D78" s="45"/>
      <c r="E78" s="45"/>
      <c r="F78" s="45"/>
      <c r="G78" s="45">
        <f>H78+K78</f>
        <v>5900</v>
      </c>
      <c r="H78" s="45"/>
      <c r="I78" s="45"/>
      <c r="J78" s="45"/>
      <c r="K78" s="45">
        <f>L78</f>
        <v>5900</v>
      </c>
      <c r="L78" s="45">
        <v>5900</v>
      </c>
      <c r="M78" s="45"/>
      <c r="N78" s="116">
        <f t="shared" si="16"/>
        <v>5900</v>
      </c>
      <c r="O78" s="152"/>
      <c r="P78" s="105"/>
      <c r="Q78" s="106"/>
      <c r="R78" s="106"/>
      <c r="S78" s="106"/>
      <c r="T78" s="106"/>
      <c r="U78" s="106"/>
      <c r="V78" s="106"/>
      <c r="W78" s="106"/>
      <c r="X78" s="106"/>
    </row>
    <row r="79" spans="1:24" s="123" customFormat="1" ht="25.5" customHeight="1">
      <c r="A79" s="63" t="s">
        <v>394</v>
      </c>
      <c r="B79" s="60" t="s">
        <v>46</v>
      </c>
      <c r="C79" s="61" t="s">
        <v>351</v>
      </c>
      <c r="D79" s="46"/>
      <c r="E79" s="46"/>
      <c r="F79" s="46"/>
      <c r="G79" s="46">
        <f>H79+K79</f>
        <v>5900</v>
      </c>
      <c r="H79" s="46"/>
      <c r="I79" s="46"/>
      <c r="J79" s="46"/>
      <c r="K79" s="46">
        <f>L79</f>
        <v>5900</v>
      </c>
      <c r="L79" s="46">
        <v>5900</v>
      </c>
      <c r="M79" s="46"/>
      <c r="N79" s="118">
        <f t="shared" si="16"/>
        <v>5900</v>
      </c>
      <c r="O79" s="155"/>
      <c r="P79" s="121"/>
      <c r="Q79" s="122"/>
      <c r="R79" s="122"/>
      <c r="S79" s="122"/>
      <c r="T79" s="122"/>
      <c r="U79" s="122"/>
      <c r="V79" s="122"/>
      <c r="W79" s="122"/>
      <c r="X79" s="122"/>
    </row>
    <row r="80" spans="1:24" s="158" customFormat="1" ht="16.5" customHeight="1">
      <c r="A80" s="57" t="s">
        <v>228</v>
      </c>
      <c r="B80" s="66" t="s">
        <v>129</v>
      </c>
      <c r="C80" s="65" t="s">
        <v>17</v>
      </c>
      <c r="D80" s="47">
        <f>D84+D85+D86+D87+D89+D83+D81+D91+D88</f>
        <v>153312103.67</v>
      </c>
      <c r="E80" s="47">
        <f aca="true" t="shared" si="17" ref="E80:N80">E84+E85+E86+E87+E89+E83+E81+E91+E88</f>
        <v>94437888.56</v>
      </c>
      <c r="F80" s="47">
        <f t="shared" si="17"/>
        <v>15192067.569999998</v>
      </c>
      <c r="G80" s="47">
        <f t="shared" si="17"/>
        <v>3909640</v>
      </c>
      <c r="H80" s="47">
        <f t="shared" si="17"/>
        <v>1457430</v>
      </c>
      <c r="I80" s="47">
        <f t="shared" si="17"/>
        <v>300350</v>
      </c>
      <c r="J80" s="47">
        <f t="shared" si="17"/>
        <v>22910</v>
      </c>
      <c r="K80" s="47">
        <f t="shared" si="17"/>
        <v>2452210</v>
      </c>
      <c r="L80" s="47">
        <f t="shared" si="17"/>
        <v>2294000</v>
      </c>
      <c r="M80" s="47"/>
      <c r="N80" s="117">
        <f t="shared" si="17"/>
        <v>157221743.67</v>
      </c>
      <c r="O80" s="152"/>
      <c r="P80" s="105"/>
      <c r="Q80" s="154"/>
      <c r="R80" s="154"/>
      <c r="S80" s="154"/>
      <c r="T80" s="154"/>
      <c r="U80" s="154"/>
      <c r="V80" s="154"/>
      <c r="W80" s="154"/>
      <c r="X80" s="154"/>
    </row>
    <row r="81" spans="1:24" s="158" customFormat="1" ht="20.25" customHeight="1">
      <c r="A81" s="57" t="s">
        <v>360</v>
      </c>
      <c r="B81" s="55" t="s">
        <v>27</v>
      </c>
      <c r="C81" s="58" t="s">
        <v>292</v>
      </c>
      <c r="D81" s="45">
        <f>512600-27700</f>
        <v>484900</v>
      </c>
      <c r="E81" s="45">
        <f>319627-20500</f>
        <v>299127</v>
      </c>
      <c r="F81" s="45">
        <v>19600</v>
      </c>
      <c r="G81" s="45"/>
      <c r="H81" s="45"/>
      <c r="I81" s="45"/>
      <c r="J81" s="45"/>
      <c r="K81" s="45"/>
      <c r="L81" s="45"/>
      <c r="M81" s="45"/>
      <c r="N81" s="116">
        <f>D81+G81</f>
        <v>484900</v>
      </c>
      <c r="O81" s="152"/>
      <c r="P81" s="105"/>
      <c r="Q81" s="154"/>
      <c r="R81" s="154"/>
      <c r="S81" s="154"/>
      <c r="T81" s="154"/>
      <c r="U81" s="154"/>
      <c r="V81" s="154"/>
      <c r="W81" s="154"/>
      <c r="X81" s="154"/>
    </row>
    <row r="82" spans="1:24" s="158" customFormat="1" ht="16.5" customHeight="1">
      <c r="A82" s="57" t="s">
        <v>361</v>
      </c>
      <c r="B82" s="66" t="s">
        <v>29</v>
      </c>
      <c r="C82" s="65" t="s">
        <v>18</v>
      </c>
      <c r="D82" s="47">
        <f>D83+D84+D86+D87+D89+D85+D88</f>
        <v>152827203.67</v>
      </c>
      <c r="E82" s="47">
        <f aca="true" t="shared" si="18" ref="E82:N82">E83+E84+E86+E87+E89+E85+E88</f>
        <v>94138761.56</v>
      </c>
      <c r="F82" s="47">
        <f t="shared" si="18"/>
        <v>15172467.569999998</v>
      </c>
      <c r="G82" s="47">
        <f t="shared" si="18"/>
        <v>3887940</v>
      </c>
      <c r="H82" s="47">
        <f t="shared" si="18"/>
        <v>1457430</v>
      </c>
      <c r="I82" s="47">
        <f t="shared" si="18"/>
        <v>300350</v>
      </c>
      <c r="J82" s="47">
        <f t="shared" si="18"/>
        <v>22910</v>
      </c>
      <c r="K82" s="47">
        <f t="shared" si="18"/>
        <v>2430510</v>
      </c>
      <c r="L82" s="47">
        <f t="shared" si="18"/>
        <v>2272300</v>
      </c>
      <c r="M82" s="47">
        <f t="shared" si="18"/>
        <v>0</v>
      </c>
      <c r="N82" s="117">
        <f t="shared" si="18"/>
        <v>156715143.67</v>
      </c>
      <c r="O82" s="152"/>
      <c r="P82" s="105"/>
      <c r="Q82" s="154"/>
      <c r="R82" s="154"/>
      <c r="S82" s="154"/>
      <c r="T82" s="154"/>
      <c r="U82" s="154"/>
      <c r="V82" s="154"/>
      <c r="W82" s="154"/>
      <c r="X82" s="154"/>
    </row>
    <row r="83" spans="1:24" s="107" customFormat="1" ht="27.75" customHeight="1">
      <c r="A83" s="57" t="s">
        <v>490</v>
      </c>
      <c r="B83" s="55" t="s">
        <v>56</v>
      </c>
      <c r="C83" s="67" t="s">
        <v>276</v>
      </c>
      <c r="D83" s="45">
        <v>68040520</v>
      </c>
      <c r="E83" s="45">
        <v>39727015.26</v>
      </c>
      <c r="F83" s="45">
        <v>8221190.97</v>
      </c>
      <c r="G83" s="45">
        <f>H83+K83</f>
        <v>2067040</v>
      </c>
      <c r="H83" s="46">
        <v>419880</v>
      </c>
      <c r="I83" s="46"/>
      <c r="J83" s="46">
        <v>10000</v>
      </c>
      <c r="K83" s="45">
        <f>109960+L83</f>
        <v>1647160</v>
      </c>
      <c r="L83" s="45">
        <v>1537200</v>
      </c>
      <c r="M83" s="45"/>
      <c r="N83" s="116">
        <f>D83+G83</f>
        <v>70107560</v>
      </c>
      <c r="O83" s="152"/>
      <c r="P83" s="153"/>
      <c r="Q83" s="106"/>
      <c r="R83" s="106"/>
      <c r="S83" s="106"/>
      <c r="T83" s="106"/>
      <c r="U83" s="106"/>
      <c r="V83" s="106"/>
      <c r="W83" s="106"/>
      <c r="X83" s="106"/>
    </row>
    <row r="84" spans="1:24" s="107" customFormat="1" ht="27" customHeight="1">
      <c r="A84" s="57" t="s">
        <v>197</v>
      </c>
      <c r="B84" s="55" t="s">
        <v>57</v>
      </c>
      <c r="C84" s="67" t="s">
        <v>173</v>
      </c>
      <c r="D84" s="45">
        <f>22012961-38117</f>
        <v>21974844</v>
      </c>
      <c r="E84" s="45">
        <v>13581207.74</v>
      </c>
      <c r="F84" s="45">
        <f>2792100-38117</f>
        <v>2753983</v>
      </c>
      <c r="G84" s="45">
        <f>H84+K84</f>
        <v>419070</v>
      </c>
      <c r="H84" s="46">
        <v>71570</v>
      </c>
      <c r="I84" s="46"/>
      <c r="J84" s="46"/>
      <c r="K84" s="45">
        <f>8000+L84</f>
        <v>347500</v>
      </c>
      <c r="L84" s="45">
        <v>339500</v>
      </c>
      <c r="M84" s="45"/>
      <c r="N84" s="116">
        <f aca="true" t="shared" si="19" ref="N84:N103">D84+G84</f>
        <v>22393914</v>
      </c>
      <c r="O84" s="152"/>
      <c r="P84" s="105"/>
      <c r="Q84" s="106"/>
      <c r="R84" s="106"/>
      <c r="S84" s="106"/>
      <c r="T84" s="106"/>
      <c r="U84" s="106"/>
      <c r="V84" s="106"/>
      <c r="W84" s="106"/>
      <c r="X84" s="106"/>
    </row>
    <row r="85" spans="1:24" s="107" customFormat="1" ht="33" customHeight="1">
      <c r="A85" s="57" t="s">
        <v>219</v>
      </c>
      <c r="B85" s="68" t="s">
        <v>58</v>
      </c>
      <c r="C85" s="67" t="s">
        <v>298</v>
      </c>
      <c r="D85" s="45">
        <v>4360603.67</v>
      </c>
      <c r="E85" s="45">
        <v>2997967</v>
      </c>
      <c r="F85" s="45">
        <v>238127.6</v>
      </c>
      <c r="G85" s="45"/>
      <c r="H85" s="46"/>
      <c r="I85" s="46"/>
      <c r="J85" s="46"/>
      <c r="K85" s="45">
        <f>L85</f>
        <v>0</v>
      </c>
      <c r="L85" s="45"/>
      <c r="M85" s="45">
        <f>K85-L85</f>
        <v>0</v>
      </c>
      <c r="N85" s="116">
        <f t="shared" si="19"/>
        <v>4360603.67</v>
      </c>
      <c r="O85" s="152"/>
      <c r="P85" s="105"/>
      <c r="Q85" s="106"/>
      <c r="R85" s="106"/>
      <c r="S85" s="106"/>
      <c r="T85" s="106"/>
      <c r="U85" s="106"/>
      <c r="V85" s="106"/>
      <c r="W85" s="106"/>
      <c r="X85" s="106"/>
    </row>
    <row r="86" spans="1:24" s="107" customFormat="1" ht="19.5" customHeight="1">
      <c r="A86" s="57" t="s">
        <v>198</v>
      </c>
      <c r="B86" s="55" t="s">
        <v>59</v>
      </c>
      <c r="C86" s="67" t="s">
        <v>175</v>
      </c>
      <c r="D86" s="45">
        <f>34640136.47+38117</f>
        <v>34678253.47</v>
      </c>
      <c r="E86" s="45">
        <v>22149806.64</v>
      </c>
      <c r="F86" s="45">
        <f>2386708.81+38117</f>
        <v>2424825.81</v>
      </c>
      <c r="G86" s="45">
        <f>H86+K86</f>
        <v>1184030</v>
      </c>
      <c r="H86" s="46">
        <v>965980</v>
      </c>
      <c r="I86" s="46">
        <v>300350</v>
      </c>
      <c r="J86" s="46">
        <v>12910</v>
      </c>
      <c r="K86" s="45">
        <f>40250+L86</f>
        <v>218050</v>
      </c>
      <c r="L86" s="45">
        <v>177800</v>
      </c>
      <c r="M86" s="45"/>
      <c r="N86" s="116">
        <f t="shared" si="19"/>
        <v>35862283.47</v>
      </c>
      <c r="O86" s="152"/>
      <c r="P86" s="105"/>
      <c r="Q86" s="106"/>
      <c r="R86" s="106"/>
      <c r="S86" s="106"/>
      <c r="T86" s="106"/>
      <c r="U86" s="106"/>
      <c r="V86" s="106"/>
      <c r="W86" s="106"/>
      <c r="X86" s="106"/>
    </row>
    <row r="87" spans="1:24" s="107" customFormat="1" ht="23.25" customHeight="1">
      <c r="A87" s="57" t="s">
        <v>220</v>
      </c>
      <c r="B87" s="68" t="s">
        <v>60</v>
      </c>
      <c r="C87" s="67" t="s">
        <v>177</v>
      </c>
      <c r="D87" s="45">
        <v>7472683</v>
      </c>
      <c r="E87" s="45">
        <v>5045152.46</v>
      </c>
      <c r="F87" s="45">
        <v>496700</v>
      </c>
      <c r="G87" s="45">
        <f aca="true" t="shared" si="20" ref="G87:G98">H87+K87</f>
        <v>50000</v>
      </c>
      <c r="H87" s="45"/>
      <c r="I87" s="45"/>
      <c r="J87" s="45"/>
      <c r="K87" s="45">
        <v>50000</v>
      </c>
      <c r="L87" s="45">
        <v>50000</v>
      </c>
      <c r="M87" s="45"/>
      <c r="N87" s="116">
        <f t="shared" si="19"/>
        <v>7522683</v>
      </c>
      <c r="O87" s="152"/>
      <c r="P87" s="105"/>
      <c r="Q87" s="106"/>
      <c r="R87" s="106"/>
      <c r="S87" s="106"/>
      <c r="T87" s="106"/>
      <c r="U87" s="106"/>
      <c r="V87" s="106"/>
      <c r="W87" s="106"/>
      <c r="X87" s="106"/>
    </row>
    <row r="88" spans="1:24" s="107" customFormat="1" ht="23.25" customHeight="1">
      <c r="A88" s="95" t="s">
        <v>491</v>
      </c>
      <c r="B88" s="55" t="s">
        <v>428</v>
      </c>
      <c r="C88" s="59" t="s">
        <v>492</v>
      </c>
      <c r="D88" s="45">
        <v>15830799.53</v>
      </c>
      <c r="E88" s="45">
        <v>10318312.46</v>
      </c>
      <c r="F88" s="45">
        <v>1026910.19</v>
      </c>
      <c r="G88" s="45">
        <f t="shared" si="20"/>
        <v>167800</v>
      </c>
      <c r="H88" s="45"/>
      <c r="I88" s="45"/>
      <c r="J88" s="45"/>
      <c r="K88" s="45">
        <f aca="true" t="shared" si="21" ref="K88:K94">L88</f>
        <v>167800</v>
      </c>
      <c r="L88" s="45">
        <v>167800</v>
      </c>
      <c r="M88" s="45"/>
      <c r="N88" s="116">
        <f t="shared" si="19"/>
        <v>15998599.53</v>
      </c>
      <c r="O88" s="152"/>
      <c r="P88" s="105"/>
      <c r="Q88" s="106"/>
      <c r="R88" s="106"/>
      <c r="S88" s="106"/>
      <c r="T88" s="106"/>
      <c r="U88" s="106"/>
      <c r="V88" s="106"/>
      <c r="W88" s="106"/>
      <c r="X88" s="106"/>
    </row>
    <row r="89" spans="1:24" s="107" customFormat="1" ht="21" customHeight="1">
      <c r="A89" s="57" t="s">
        <v>222</v>
      </c>
      <c r="B89" s="55" t="s">
        <v>108</v>
      </c>
      <c r="C89" s="67" t="s">
        <v>221</v>
      </c>
      <c r="D89" s="45">
        <v>469500</v>
      </c>
      <c r="E89" s="45">
        <v>319300</v>
      </c>
      <c r="F89" s="45">
        <v>10730</v>
      </c>
      <c r="G89" s="45">
        <f t="shared" si="20"/>
        <v>0</v>
      </c>
      <c r="H89" s="45"/>
      <c r="I89" s="45"/>
      <c r="J89" s="45"/>
      <c r="K89" s="45">
        <f t="shared" si="21"/>
        <v>0</v>
      </c>
      <c r="L89" s="45"/>
      <c r="M89" s="45"/>
      <c r="N89" s="116">
        <f t="shared" si="19"/>
        <v>469500</v>
      </c>
      <c r="O89" s="152"/>
      <c r="P89" s="105"/>
      <c r="Q89" s="106"/>
      <c r="R89" s="106"/>
      <c r="S89" s="106"/>
      <c r="T89" s="106"/>
      <c r="U89" s="106"/>
      <c r="V89" s="106"/>
      <c r="W89" s="106"/>
      <c r="X89" s="106"/>
    </row>
    <row r="90" spans="1:16" ht="23.25" customHeight="1">
      <c r="A90" s="57" t="s">
        <v>384</v>
      </c>
      <c r="B90" s="55" t="s">
        <v>46</v>
      </c>
      <c r="C90" s="67" t="s">
        <v>10</v>
      </c>
      <c r="D90" s="45"/>
      <c r="E90" s="45"/>
      <c r="F90" s="45"/>
      <c r="G90" s="45">
        <f>H90+K90</f>
        <v>21700</v>
      </c>
      <c r="H90" s="45"/>
      <c r="I90" s="45"/>
      <c r="J90" s="45"/>
      <c r="K90" s="45">
        <f t="shared" si="21"/>
        <v>21700</v>
      </c>
      <c r="L90" s="45">
        <v>21700</v>
      </c>
      <c r="M90" s="45"/>
      <c r="N90" s="116">
        <f>D90+G90</f>
        <v>21700</v>
      </c>
      <c r="O90" s="3"/>
      <c r="P90" s="1"/>
    </row>
    <row r="91" spans="1:24" s="22" customFormat="1" ht="24.75" customHeight="1">
      <c r="A91" s="63" t="s">
        <v>395</v>
      </c>
      <c r="B91" s="60" t="s">
        <v>46</v>
      </c>
      <c r="C91" s="61" t="s">
        <v>351</v>
      </c>
      <c r="D91" s="46"/>
      <c r="E91" s="46"/>
      <c r="F91" s="46"/>
      <c r="G91" s="46">
        <f t="shared" si="20"/>
        <v>21700</v>
      </c>
      <c r="H91" s="46"/>
      <c r="I91" s="46"/>
      <c r="J91" s="46"/>
      <c r="K91" s="46">
        <f t="shared" si="21"/>
        <v>21700</v>
      </c>
      <c r="L91" s="46">
        <v>21700</v>
      </c>
      <c r="M91" s="46"/>
      <c r="N91" s="118">
        <f t="shared" si="19"/>
        <v>21700</v>
      </c>
      <c r="O91" s="18"/>
      <c r="P91" s="20"/>
      <c r="Q91" s="21"/>
      <c r="R91" s="21"/>
      <c r="S91" s="21"/>
      <c r="T91" s="21"/>
      <c r="U91" s="21"/>
      <c r="V91" s="21"/>
      <c r="W91" s="21"/>
      <c r="X91" s="21"/>
    </row>
    <row r="92" spans="1:24" s="160" customFormat="1" ht="15.75">
      <c r="A92" s="57" t="s">
        <v>229</v>
      </c>
      <c r="B92" s="66" t="s">
        <v>130</v>
      </c>
      <c r="C92" s="65" t="s">
        <v>102</v>
      </c>
      <c r="D92" s="47">
        <f>D93+D94+D96</f>
        <v>860700</v>
      </c>
      <c r="E92" s="47">
        <f aca="true" t="shared" si="22" ref="E92:N92">E93+E94+E96</f>
        <v>481600</v>
      </c>
      <c r="F92" s="47">
        <f t="shared" si="22"/>
        <v>19900</v>
      </c>
      <c r="G92" s="47">
        <f t="shared" si="20"/>
        <v>7900</v>
      </c>
      <c r="H92" s="47">
        <f t="shared" si="22"/>
        <v>0</v>
      </c>
      <c r="I92" s="47">
        <f t="shared" si="22"/>
        <v>0</v>
      </c>
      <c r="J92" s="47">
        <f t="shared" si="22"/>
        <v>0</v>
      </c>
      <c r="K92" s="47">
        <f t="shared" si="21"/>
        <v>7900</v>
      </c>
      <c r="L92" s="47">
        <f t="shared" si="22"/>
        <v>7900</v>
      </c>
      <c r="M92" s="47">
        <f t="shared" si="22"/>
        <v>0</v>
      </c>
      <c r="N92" s="117">
        <f t="shared" si="22"/>
        <v>868600</v>
      </c>
      <c r="O92" s="152"/>
      <c r="P92" s="159"/>
      <c r="Q92" s="159"/>
      <c r="R92" s="159"/>
      <c r="S92" s="159"/>
      <c r="T92" s="159"/>
      <c r="U92" s="159"/>
      <c r="V92" s="159"/>
      <c r="W92" s="159"/>
      <c r="X92" s="159"/>
    </row>
    <row r="93" spans="1:24" s="160" customFormat="1" ht="16.5" customHeight="1">
      <c r="A93" s="57" t="s">
        <v>362</v>
      </c>
      <c r="B93" s="55" t="s">
        <v>27</v>
      </c>
      <c r="C93" s="58" t="s">
        <v>261</v>
      </c>
      <c r="D93" s="45">
        <f>762100-32900</f>
        <v>729200</v>
      </c>
      <c r="E93" s="45">
        <f>501600-20000</f>
        <v>481600</v>
      </c>
      <c r="F93" s="45">
        <v>19900</v>
      </c>
      <c r="G93" s="45">
        <f t="shared" si="20"/>
        <v>0</v>
      </c>
      <c r="H93" s="45"/>
      <c r="I93" s="45"/>
      <c r="J93" s="45"/>
      <c r="K93" s="45">
        <f t="shared" si="21"/>
        <v>0</v>
      </c>
      <c r="L93" s="45"/>
      <c r="M93" s="45"/>
      <c r="N93" s="116">
        <f t="shared" si="19"/>
        <v>729200</v>
      </c>
      <c r="O93" s="152"/>
      <c r="P93" s="159"/>
      <c r="Q93" s="159"/>
      <c r="R93" s="159"/>
      <c r="S93" s="159"/>
      <c r="T93" s="159"/>
      <c r="U93" s="159"/>
      <c r="V93" s="159"/>
      <c r="W93" s="159"/>
      <c r="X93" s="159"/>
    </row>
    <row r="94" spans="1:24" s="38" customFormat="1" ht="28.5" customHeight="1">
      <c r="A94" s="57" t="s">
        <v>326</v>
      </c>
      <c r="B94" s="55" t="s">
        <v>94</v>
      </c>
      <c r="C94" s="59" t="s">
        <v>223</v>
      </c>
      <c r="D94" s="45">
        <v>131500</v>
      </c>
      <c r="E94" s="45"/>
      <c r="F94" s="45"/>
      <c r="G94" s="45">
        <f t="shared" si="20"/>
        <v>0</v>
      </c>
      <c r="H94" s="45"/>
      <c r="I94" s="45"/>
      <c r="J94" s="45"/>
      <c r="K94" s="45">
        <f t="shared" si="21"/>
        <v>0</v>
      </c>
      <c r="L94" s="45"/>
      <c r="M94" s="45"/>
      <c r="N94" s="116">
        <f t="shared" si="19"/>
        <v>131500</v>
      </c>
      <c r="O94" s="3"/>
      <c r="P94" s="37"/>
      <c r="Q94" s="37"/>
      <c r="R94" s="37"/>
      <c r="S94" s="37"/>
      <c r="T94" s="37"/>
      <c r="U94" s="37"/>
      <c r="V94" s="37"/>
      <c r="W94" s="37"/>
      <c r="X94" s="37"/>
    </row>
    <row r="95" spans="1:24" s="38" customFormat="1" ht="18.75" customHeight="1">
      <c r="A95" s="57" t="s">
        <v>396</v>
      </c>
      <c r="B95" s="55" t="s">
        <v>46</v>
      </c>
      <c r="C95" s="59" t="s">
        <v>10</v>
      </c>
      <c r="D95" s="45"/>
      <c r="E95" s="45"/>
      <c r="F95" s="45"/>
      <c r="G95" s="45">
        <f t="shared" si="20"/>
        <v>7900</v>
      </c>
      <c r="H95" s="45"/>
      <c r="I95" s="45"/>
      <c r="J95" s="45"/>
      <c r="K95" s="45">
        <v>7900</v>
      </c>
      <c r="L95" s="45">
        <v>7900</v>
      </c>
      <c r="M95" s="45"/>
      <c r="N95" s="116">
        <f t="shared" si="19"/>
        <v>7900</v>
      </c>
      <c r="O95" s="3"/>
      <c r="P95" s="37"/>
      <c r="Q95" s="37"/>
      <c r="R95" s="37"/>
      <c r="S95" s="37"/>
      <c r="T95" s="37"/>
      <c r="U95" s="37"/>
      <c r="V95" s="37"/>
      <c r="W95" s="37"/>
      <c r="X95" s="37"/>
    </row>
    <row r="96" spans="1:24" s="148" customFormat="1" ht="25.5">
      <c r="A96" s="63" t="s">
        <v>397</v>
      </c>
      <c r="B96" s="60" t="s">
        <v>46</v>
      </c>
      <c r="C96" s="61" t="s">
        <v>351</v>
      </c>
      <c r="D96" s="46"/>
      <c r="E96" s="46"/>
      <c r="F96" s="46"/>
      <c r="G96" s="46">
        <f t="shared" si="20"/>
        <v>7900</v>
      </c>
      <c r="H96" s="46"/>
      <c r="I96" s="46"/>
      <c r="J96" s="46"/>
      <c r="K96" s="46">
        <f>L96</f>
        <v>7900</v>
      </c>
      <c r="L96" s="46">
        <v>7900</v>
      </c>
      <c r="M96" s="46"/>
      <c r="N96" s="118">
        <f t="shared" si="19"/>
        <v>7900</v>
      </c>
      <c r="O96" s="18"/>
      <c r="P96" s="147"/>
      <c r="Q96" s="147"/>
      <c r="R96" s="147"/>
      <c r="S96" s="147"/>
      <c r="T96" s="147"/>
      <c r="U96" s="147"/>
      <c r="V96" s="147"/>
      <c r="W96" s="147"/>
      <c r="X96" s="147"/>
    </row>
    <row r="97" spans="1:24" s="160" customFormat="1" ht="15.75">
      <c r="A97" s="57" t="s">
        <v>230</v>
      </c>
      <c r="B97" s="66" t="s">
        <v>131</v>
      </c>
      <c r="C97" s="72" t="s">
        <v>93</v>
      </c>
      <c r="D97" s="47">
        <f>D98+D99</f>
        <v>25433950</v>
      </c>
      <c r="E97" s="47">
        <f aca="true" t="shared" si="23" ref="E97:N97">E98+E99</f>
        <v>17322800</v>
      </c>
      <c r="F97" s="47">
        <f t="shared" si="23"/>
        <v>1156450</v>
      </c>
      <c r="G97" s="47">
        <f t="shared" si="23"/>
        <v>1227600</v>
      </c>
      <c r="H97" s="47">
        <f t="shared" si="23"/>
        <v>774400</v>
      </c>
      <c r="I97" s="47">
        <f t="shared" si="23"/>
        <v>500000</v>
      </c>
      <c r="J97" s="47">
        <f t="shared" si="23"/>
        <v>0</v>
      </c>
      <c r="K97" s="47">
        <f t="shared" si="23"/>
        <v>453200</v>
      </c>
      <c r="L97" s="47">
        <f t="shared" si="23"/>
        <v>350000</v>
      </c>
      <c r="M97" s="47">
        <f t="shared" si="23"/>
        <v>0</v>
      </c>
      <c r="N97" s="117">
        <f t="shared" si="23"/>
        <v>26661550</v>
      </c>
      <c r="O97" s="152"/>
      <c r="P97" s="159"/>
      <c r="Q97" s="159"/>
      <c r="R97" s="159"/>
      <c r="S97" s="159"/>
      <c r="T97" s="159"/>
      <c r="U97" s="159"/>
      <c r="V97" s="159"/>
      <c r="W97" s="159"/>
      <c r="X97" s="159"/>
    </row>
    <row r="98" spans="1:24" s="160" customFormat="1" ht="23.25" customHeight="1">
      <c r="A98" s="57" t="s">
        <v>363</v>
      </c>
      <c r="B98" s="55" t="s">
        <v>27</v>
      </c>
      <c r="C98" s="58" t="s">
        <v>249</v>
      </c>
      <c r="D98" s="45">
        <v>236100</v>
      </c>
      <c r="E98" s="45">
        <v>142300</v>
      </c>
      <c r="F98" s="45">
        <v>13500</v>
      </c>
      <c r="G98" s="45">
        <f t="shared" si="20"/>
        <v>0</v>
      </c>
      <c r="H98" s="47"/>
      <c r="I98" s="47"/>
      <c r="J98" s="47"/>
      <c r="K98" s="45">
        <f>L98</f>
        <v>0</v>
      </c>
      <c r="L98" s="47"/>
      <c r="M98" s="47"/>
      <c r="N98" s="116">
        <f t="shared" si="19"/>
        <v>236100</v>
      </c>
      <c r="O98" s="152"/>
      <c r="P98" s="159"/>
      <c r="Q98" s="159"/>
      <c r="R98" s="159"/>
      <c r="S98" s="159"/>
      <c r="T98" s="159"/>
      <c r="U98" s="159"/>
      <c r="V98" s="159"/>
      <c r="W98" s="159"/>
      <c r="X98" s="159"/>
    </row>
    <row r="99" spans="1:24" s="158" customFormat="1" ht="18" customHeight="1">
      <c r="A99" s="57" t="s">
        <v>364</v>
      </c>
      <c r="B99" s="66" t="s">
        <v>41</v>
      </c>
      <c r="C99" s="73" t="s">
        <v>12</v>
      </c>
      <c r="D99" s="47">
        <f>D100+D101+D102+D103+D104+D105</f>
        <v>25197850</v>
      </c>
      <c r="E99" s="47">
        <f>E100+E101+E102+E103+E104+E105</f>
        <v>17180500</v>
      </c>
      <c r="F99" s="47">
        <f>F100+F101+F102+F103+F104+F105</f>
        <v>1142950</v>
      </c>
      <c r="G99" s="47">
        <f aca="true" t="shared" si="24" ref="G99:G105">H99+K99</f>
        <v>1227600</v>
      </c>
      <c r="H99" s="47">
        <f aca="true" t="shared" si="25" ref="H99:N99">H100+H101+H102+H103+H104+H105</f>
        <v>774400</v>
      </c>
      <c r="I99" s="47">
        <f t="shared" si="25"/>
        <v>500000</v>
      </c>
      <c r="J99" s="47">
        <f t="shared" si="25"/>
        <v>0</v>
      </c>
      <c r="K99" s="47">
        <f t="shared" si="25"/>
        <v>453200</v>
      </c>
      <c r="L99" s="47">
        <f t="shared" si="25"/>
        <v>350000</v>
      </c>
      <c r="M99" s="47">
        <f t="shared" si="25"/>
        <v>0</v>
      </c>
      <c r="N99" s="117">
        <f t="shared" si="25"/>
        <v>26425450</v>
      </c>
      <c r="O99" s="152"/>
      <c r="P99" s="105"/>
      <c r="Q99" s="154"/>
      <c r="R99" s="154"/>
      <c r="S99" s="154"/>
      <c r="T99" s="154"/>
      <c r="U99" s="154"/>
      <c r="V99" s="154"/>
      <c r="W99" s="154"/>
      <c r="X99" s="154"/>
    </row>
    <row r="100" spans="1:24" s="107" customFormat="1" ht="27.75" customHeight="1">
      <c r="A100" s="57" t="s">
        <v>225</v>
      </c>
      <c r="B100" s="68" t="s">
        <v>61</v>
      </c>
      <c r="C100" s="67" t="s">
        <v>224</v>
      </c>
      <c r="D100" s="45">
        <f>3721100-32700</f>
        <v>3688400</v>
      </c>
      <c r="E100" s="45">
        <v>2372400</v>
      </c>
      <c r="F100" s="45">
        <f>40800-32700</f>
        <v>8100</v>
      </c>
      <c r="G100" s="45">
        <f t="shared" si="24"/>
        <v>154000</v>
      </c>
      <c r="H100" s="46">
        <v>4000</v>
      </c>
      <c r="I100" s="46"/>
      <c r="J100" s="46"/>
      <c r="K100" s="45">
        <f>L100</f>
        <v>150000</v>
      </c>
      <c r="L100" s="45">
        <v>150000</v>
      </c>
      <c r="M100" s="46"/>
      <c r="N100" s="116">
        <f t="shared" si="19"/>
        <v>3842400</v>
      </c>
      <c r="O100" s="152"/>
      <c r="P100" s="153"/>
      <c r="Q100" s="106"/>
      <c r="R100" s="106"/>
      <c r="S100" s="106"/>
      <c r="T100" s="106"/>
      <c r="U100" s="106"/>
      <c r="V100" s="106"/>
      <c r="W100" s="106"/>
      <c r="X100" s="106"/>
    </row>
    <row r="101" spans="1:24" s="107" customFormat="1" ht="17.25" customHeight="1">
      <c r="A101" s="57" t="s">
        <v>199</v>
      </c>
      <c r="B101" s="68" t="s">
        <v>62</v>
      </c>
      <c r="C101" s="67" t="s">
        <v>19</v>
      </c>
      <c r="D101" s="45">
        <f>4735100-21000</f>
        <v>4714100</v>
      </c>
      <c r="E101" s="45">
        <v>3172100</v>
      </c>
      <c r="F101" s="45">
        <f>391300-21000</f>
        <v>370300</v>
      </c>
      <c r="G101" s="45">
        <f t="shared" si="24"/>
        <v>141100</v>
      </c>
      <c r="H101" s="45">
        <v>21100</v>
      </c>
      <c r="I101" s="45"/>
      <c r="J101" s="45"/>
      <c r="K101" s="45">
        <v>120000</v>
      </c>
      <c r="L101" s="45">
        <v>70000</v>
      </c>
      <c r="M101" s="46"/>
      <c r="N101" s="116">
        <f t="shared" si="19"/>
        <v>4855200</v>
      </c>
      <c r="O101" s="152"/>
      <c r="P101" s="153"/>
      <c r="Q101" s="106"/>
      <c r="R101" s="106"/>
      <c r="S101" s="106"/>
      <c r="T101" s="106"/>
      <c r="U101" s="106"/>
      <c r="V101" s="106"/>
      <c r="W101" s="106"/>
      <c r="X101" s="106"/>
    </row>
    <row r="102" spans="1:24" s="107" customFormat="1" ht="17.25" customHeight="1">
      <c r="A102" s="57" t="s">
        <v>200</v>
      </c>
      <c r="B102" s="68" t="s">
        <v>63</v>
      </c>
      <c r="C102" s="67" t="s">
        <v>92</v>
      </c>
      <c r="D102" s="45">
        <f>1205700-13250</f>
        <v>1192450</v>
      </c>
      <c r="E102" s="45">
        <v>798200</v>
      </c>
      <c r="F102" s="45">
        <f>80900-13250</f>
        <v>67650</v>
      </c>
      <c r="G102" s="45">
        <f t="shared" si="24"/>
        <v>34000</v>
      </c>
      <c r="H102" s="45">
        <v>8800</v>
      </c>
      <c r="I102" s="45"/>
      <c r="J102" s="45"/>
      <c r="K102" s="45">
        <v>25200</v>
      </c>
      <c r="L102" s="45">
        <v>22000</v>
      </c>
      <c r="M102" s="46"/>
      <c r="N102" s="116">
        <f t="shared" si="19"/>
        <v>1226450</v>
      </c>
      <c r="O102" s="152"/>
      <c r="P102" s="153"/>
      <c r="Q102" s="106"/>
      <c r="R102" s="106"/>
      <c r="S102" s="106"/>
      <c r="T102" s="106"/>
      <c r="U102" s="106"/>
      <c r="V102" s="106"/>
      <c r="W102" s="106"/>
      <c r="X102" s="106"/>
    </row>
    <row r="103" spans="1:24" s="107" customFormat="1" ht="24" customHeight="1">
      <c r="A103" s="57" t="s">
        <v>201</v>
      </c>
      <c r="B103" s="68" t="s">
        <v>64</v>
      </c>
      <c r="C103" s="67" t="s">
        <v>20</v>
      </c>
      <c r="D103" s="45">
        <f>142000-3500</f>
        <v>138500</v>
      </c>
      <c r="E103" s="45">
        <v>84800</v>
      </c>
      <c r="F103" s="45">
        <f>26300-3500</f>
        <v>22800</v>
      </c>
      <c r="G103" s="45">
        <f t="shared" si="24"/>
        <v>6000</v>
      </c>
      <c r="H103" s="45">
        <v>1000</v>
      </c>
      <c r="I103" s="45"/>
      <c r="J103" s="45"/>
      <c r="K103" s="45">
        <f>L103</f>
        <v>5000</v>
      </c>
      <c r="L103" s="45">
        <v>5000</v>
      </c>
      <c r="M103" s="46"/>
      <c r="N103" s="116">
        <f t="shared" si="19"/>
        <v>144500</v>
      </c>
      <c r="O103" s="152"/>
      <c r="P103" s="153"/>
      <c r="Q103" s="106"/>
      <c r="R103" s="106"/>
      <c r="S103" s="106"/>
      <c r="T103" s="106"/>
      <c r="U103" s="106"/>
      <c r="V103" s="106"/>
      <c r="W103" s="106"/>
      <c r="X103" s="106"/>
    </row>
    <row r="104" spans="1:24" s="107" customFormat="1" ht="16.5" customHeight="1">
      <c r="A104" s="57" t="s">
        <v>202</v>
      </c>
      <c r="B104" s="68" t="s">
        <v>66</v>
      </c>
      <c r="C104" s="67" t="s">
        <v>22</v>
      </c>
      <c r="D104" s="45">
        <f>15191500-256000</f>
        <v>14935500</v>
      </c>
      <c r="E104" s="45">
        <f>10490000-100000</f>
        <v>10390000</v>
      </c>
      <c r="F104" s="45">
        <f>754300-90000</f>
        <v>664300</v>
      </c>
      <c r="G104" s="45">
        <f>H104+K104</f>
        <v>884500</v>
      </c>
      <c r="H104" s="45">
        <f>689500+50000</f>
        <v>739500</v>
      </c>
      <c r="I104" s="45">
        <f>450000+50000</f>
        <v>500000</v>
      </c>
      <c r="J104" s="45"/>
      <c r="K104" s="45">
        <f>50000+L104</f>
        <v>145000</v>
      </c>
      <c r="L104" s="45">
        <f>55000+40000</f>
        <v>95000</v>
      </c>
      <c r="M104" s="46"/>
      <c r="N104" s="116">
        <f aca="true" t="shared" si="26" ref="N104:N113">D104+G104</f>
        <v>15820000</v>
      </c>
      <c r="O104" s="152"/>
      <c r="P104" s="153"/>
      <c r="Q104" s="106"/>
      <c r="R104" s="106"/>
      <c r="S104" s="106"/>
      <c r="T104" s="106"/>
      <c r="U104" s="106"/>
      <c r="V104" s="106"/>
      <c r="W104" s="106"/>
      <c r="X104" s="106"/>
    </row>
    <row r="105" spans="1:24" s="107" customFormat="1" ht="16.5" customHeight="1">
      <c r="A105" s="57" t="s">
        <v>226</v>
      </c>
      <c r="B105" s="68" t="s">
        <v>65</v>
      </c>
      <c r="C105" s="67" t="s">
        <v>21</v>
      </c>
      <c r="D105" s="45">
        <v>528900</v>
      </c>
      <c r="E105" s="45">
        <v>363000</v>
      </c>
      <c r="F105" s="45">
        <v>9800</v>
      </c>
      <c r="G105" s="45">
        <f t="shared" si="24"/>
        <v>8000</v>
      </c>
      <c r="H105" s="45"/>
      <c r="I105" s="45"/>
      <c r="J105" s="45"/>
      <c r="K105" s="45">
        <f>L105</f>
        <v>8000</v>
      </c>
      <c r="L105" s="45">
        <v>8000</v>
      </c>
      <c r="M105" s="46"/>
      <c r="N105" s="116">
        <f t="shared" si="26"/>
        <v>536900</v>
      </c>
      <c r="O105" s="152"/>
      <c r="P105" s="153"/>
      <c r="Q105" s="106"/>
      <c r="R105" s="106"/>
      <c r="S105" s="106"/>
      <c r="T105" s="106"/>
      <c r="U105" s="106"/>
      <c r="V105" s="106"/>
      <c r="W105" s="106"/>
      <c r="X105" s="106"/>
    </row>
    <row r="106" spans="1:24" s="107" customFormat="1" ht="16.5" customHeight="1" hidden="1">
      <c r="A106" s="57"/>
      <c r="B106" s="68"/>
      <c r="C106" s="67" t="s">
        <v>493</v>
      </c>
      <c r="D106" s="45"/>
      <c r="E106" s="45"/>
      <c r="F106" s="45"/>
      <c r="G106" s="45"/>
      <c r="H106" s="45"/>
      <c r="I106" s="45"/>
      <c r="J106" s="45"/>
      <c r="K106" s="45"/>
      <c r="L106" s="45"/>
      <c r="M106" s="46"/>
      <c r="N106" s="116"/>
      <c r="O106" s="152"/>
      <c r="P106" s="153"/>
      <c r="Q106" s="106"/>
      <c r="R106" s="106"/>
      <c r="S106" s="106"/>
      <c r="T106" s="106"/>
      <c r="U106" s="106"/>
      <c r="V106" s="106"/>
      <c r="W106" s="106"/>
      <c r="X106" s="106"/>
    </row>
    <row r="107" spans="1:24" s="158" customFormat="1" ht="31.5" customHeight="1">
      <c r="A107" s="57" t="s">
        <v>231</v>
      </c>
      <c r="B107" s="69" t="s">
        <v>132</v>
      </c>
      <c r="C107" s="70" t="s">
        <v>133</v>
      </c>
      <c r="D107" s="47">
        <f>D108+D109+D113</f>
        <v>949540</v>
      </c>
      <c r="E107" s="47">
        <f>E108+E109+E113</f>
        <v>348600</v>
      </c>
      <c r="F107" s="47">
        <f>F108+F109+F113</f>
        <v>19510</v>
      </c>
      <c r="G107" s="47">
        <f aca="true" t="shared" si="27" ref="G107:N107">G108+G109+G113+G111</f>
        <v>126600</v>
      </c>
      <c r="H107" s="47">
        <f t="shared" si="27"/>
        <v>0</v>
      </c>
      <c r="I107" s="47">
        <f t="shared" si="27"/>
        <v>0</v>
      </c>
      <c r="J107" s="47">
        <f t="shared" si="27"/>
        <v>0</v>
      </c>
      <c r="K107" s="47">
        <f t="shared" si="27"/>
        <v>126600</v>
      </c>
      <c r="L107" s="47">
        <f t="shared" si="27"/>
        <v>126600</v>
      </c>
      <c r="M107" s="47">
        <f t="shared" si="27"/>
        <v>0</v>
      </c>
      <c r="N107" s="117">
        <f t="shared" si="27"/>
        <v>1076140</v>
      </c>
      <c r="O107" s="152"/>
      <c r="P107" s="105"/>
      <c r="Q107" s="154"/>
      <c r="R107" s="154"/>
      <c r="S107" s="154"/>
      <c r="T107" s="154"/>
      <c r="U107" s="154"/>
      <c r="V107" s="154"/>
      <c r="W107" s="154"/>
      <c r="X107" s="154"/>
    </row>
    <row r="108" spans="1:24" s="107" customFormat="1" ht="32.25" customHeight="1">
      <c r="A108" s="57" t="s">
        <v>365</v>
      </c>
      <c r="B108" s="55" t="s">
        <v>27</v>
      </c>
      <c r="C108" s="58" t="s">
        <v>250</v>
      </c>
      <c r="D108" s="45">
        <f>630500-15500</f>
        <v>615000</v>
      </c>
      <c r="E108" s="45">
        <f>359600-11000</f>
        <v>348600</v>
      </c>
      <c r="F108" s="45">
        <v>19510</v>
      </c>
      <c r="G108" s="45"/>
      <c r="H108" s="45"/>
      <c r="I108" s="45"/>
      <c r="J108" s="45"/>
      <c r="K108" s="45">
        <f aca="true" t="shared" si="28" ref="K108:K113">L108</f>
        <v>0</v>
      </c>
      <c r="L108" s="45"/>
      <c r="M108" s="45"/>
      <c r="N108" s="116">
        <f t="shared" si="26"/>
        <v>615000</v>
      </c>
      <c r="O108" s="152"/>
      <c r="P108" s="153"/>
      <c r="Q108" s="106"/>
      <c r="R108" s="106"/>
      <c r="S108" s="106"/>
      <c r="T108" s="106"/>
      <c r="U108" s="106"/>
      <c r="V108" s="106"/>
      <c r="W108" s="106"/>
      <c r="X108" s="106"/>
    </row>
    <row r="109" spans="1:16" ht="16.5" customHeight="1">
      <c r="A109" s="57" t="s">
        <v>327</v>
      </c>
      <c r="B109" s="55" t="s">
        <v>31</v>
      </c>
      <c r="C109" s="59" t="s">
        <v>72</v>
      </c>
      <c r="D109" s="45">
        <v>334540</v>
      </c>
      <c r="E109" s="45"/>
      <c r="F109" s="45"/>
      <c r="G109" s="45"/>
      <c r="H109" s="45"/>
      <c r="I109" s="45"/>
      <c r="J109" s="45"/>
      <c r="K109" s="45">
        <f t="shared" si="28"/>
        <v>0</v>
      </c>
      <c r="L109" s="45"/>
      <c r="M109" s="45"/>
      <c r="N109" s="116">
        <f t="shared" si="26"/>
        <v>334540</v>
      </c>
      <c r="O109" s="3"/>
      <c r="P109" s="14"/>
    </row>
    <row r="110" spans="1:24" s="22" customFormat="1" ht="30" customHeight="1">
      <c r="A110" s="63" t="s">
        <v>416</v>
      </c>
      <c r="B110" s="60" t="s">
        <v>31</v>
      </c>
      <c r="C110" s="61" t="s">
        <v>415</v>
      </c>
      <c r="D110" s="46">
        <v>334540</v>
      </c>
      <c r="E110" s="46"/>
      <c r="F110" s="46"/>
      <c r="G110" s="46"/>
      <c r="H110" s="46"/>
      <c r="I110" s="46"/>
      <c r="J110" s="46"/>
      <c r="K110" s="46">
        <f t="shared" si="28"/>
        <v>0</v>
      </c>
      <c r="L110" s="46"/>
      <c r="M110" s="46"/>
      <c r="N110" s="118">
        <f>D110+G110</f>
        <v>334540</v>
      </c>
      <c r="O110" s="18"/>
      <c r="P110" s="19"/>
      <c r="Q110" s="21"/>
      <c r="R110" s="21"/>
      <c r="S110" s="21"/>
      <c r="T110" s="21"/>
      <c r="U110" s="21"/>
      <c r="V110" s="21"/>
      <c r="W110" s="21"/>
      <c r="X110" s="21"/>
    </row>
    <row r="111" spans="1:16" ht="27" customHeight="1">
      <c r="A111" s="57" t="s">
        <v>476</v>
      </c>
      <c r="B111" s="55" t="s">
        <v>89</v>
      </c>
      <c r="C111" s="59" t="s">
        <v>165</v>
      </c>
      <c r="D111" s="45"/>
      <c r="E111" s="45"/>
      <c r="F111" s="45"/>
      <c r="G111" s="45">
        <f>K111</f>
        <v>99000</v>
      </c>
      <c r="H111" s="45"/>
      <c r="I111" s="45"/>
      <c r="J111" s="45"/>
      <c r="K111" s="45">
        <f t="shared" si="28"/>
        <v>99000</v>
      </c>
      <c r="L111" s="45">
        <v>99000</v>
      </c>
      <c r="M111" s="45"/>
      <c r="N111" s="116">
        <f>D111+G111</f>
        <v>99000</v>
      </c>
      <c r="O111" s="3"/>
      <c r="P111" s="14"/>
    </row>
    <row r="112" spans="1:16" ht="16.5" customHeight="1">
      <c r="A112" s="57" t="s">
        <v>366</v>
      </c>
      <c r="B112" s="55" t="s">
        <v>46</v>
      </c>
      <c r="C112" s="59" t="s">
        <v>10</v>
      </c>
      <c r="D112" s="45"/>
      <c r="E112" s="45"/>
      <c r="F112" s="45"/>
      <c r="G112" s="45">
        <f>H112+K112</f>
        <v>27600</v>
      </c>
      <c r="H112" s="45"/>
      <c r="I112" s="45"/>
      <c r="J112" s="45"/>
      <c r="K112" s="45">
        <f t="shared" si="28"/>
        <v>27600</v>
      </c>
      <c r="L112" s="45">
        <v>27600</v>
      </c>
      <c r="M112" s="45"/>
      <c r="N112" s="116">
        <f>D112+G112</f>
        <v>27600</v>
      </c>
      <c r="O112" s="3"/>
      <c r="P112" s="14"/>
    </row>
    <row r="113" spans="1:24" s="22" customFormat="1" ht="30.75" customHeight="1">
      <c r="A113" s="63" t="s">
        <v>398</v>
      </c>
      <c r="B113" s="60" t="s">
        <v>46</v>
      </c>
      <c r="C113" s="61" t="s">
        <v>351</v>
      </c>
      <c r="D113" s="46"/>
      <c r="E113" s="46"/>
      <c r="F113" s="46"/>
      <c r="G113" s="46">
        <f>H113+K113</f>
        <v>27600</v>
      </c>
      <c r="H113" s="46"/>
      <c r="I113" s="46"/>
      <c r="J113" s="46"/>
      <c r="K113" s="46">
        <f t="shared" si="28"/>
        <v>27600</v>
      </c>
      <c r="L113" s="46">
        <v>27600</v>
      </c>
      <c r="M113" s="46"/>
      <c r="N113" s="118">
        <f t="shared" si="26"/>
        <v>27600</v>
      </c>
      <c r="O113" s="18"/>
      <c r="P113" s="19"/>
      <c r="Q113" s="21"/>
      <c r="R113" s="21"/>
      <c r="S113" s="21"/>
      <c r="T113" s="21"/>
      <c r="U113" s="21"/>
      <c r="V113" s="21"/>
      <c r="W113" s="21"/>
      <c r="X113" s="21"/>
    </row>
    <row r="114" spans="1:24" s="5" customFormat="1" ht="26.25" customHeight="1">
      <c r="A114" s="57" t="s">
        <v>232</v>
      </c>
      <c r="B114" s="66" t="s">
        <v>134</v>
      </c>
      <c r="C114" s="65" t="s">
        <v>147</v>
      </c>
      <c r="D114" s="47">
        <f>D115+D117+D116+D118+D124+D127+D129</f>
        <v>29391090</v>
      </c>
      <c r="E114" s="47">
        <f>E115+E117+E116+E118+E124+E127+E129</f>
        <v>995500</v>
      </c>
      <c r="F114" s="47">
        <f>F115+F117+F116+F118+F124+F127+F129</f>
        <v>60150</v>
      </c>
      <c r="G114" s="47">
        <f aca="true" t="shared" si="29" ref="G114:N114">G115+G117+G116+G118+G124+G127+G129+G123</f>
        <v>41463937</v>
      </c>
      <c r="H114" s="47">
        <f t="shared" si="29"/>
        <v>6330333</v>
      </c>
      <c r="I114" s="47">
        <f t="shared" si="29"/>
        <v>0</v>
      </c>
      <c r="J114" s="47">
        <f t="shared" si="29"/>
        <v>0</v>
      </c>
      <c r="K114" s="47">
        <f t="shared" si="29"/>
        <v>35133604</v>
      </c>
      <c r="L114" s="47">
        <f t="shared" si="29"/>
        <v>24557000</v>
      </c>
      <c r="M114" s="47">
        <f t="shared" si="29"/>
        <v>303200</v>
      </c>
      <c r="N114" s="117">
        <f t="shared" si="29"/>
        <v>70855027</v>
      </c>
      <c r="O114" s="3"/>
      <c r="P114" s="1"/>
      <c r="Q114" s="4"/>
      <c r="R114" s="4"/>
      <c r="S114" s="4"/>
      <c r="T114" s="4"/>
      <c r="U114" s="4"/>
      <c r="V114" s="4"/>
      <c r="W114" s="4"/>
      <c r="X114" s="4"/>
    </row>
    <row r="115" spans="1:24" s="107" customFormat="1" ht="28.5" customHeight="1">
      <c r="A115" s="57" t="s">
        <v>355</v>
      </c>
      <c r="B115" s="55" t="s">
        <v>27</v>
      </c>
      <c r="C115" s="58" t="s">
        <v>251</v>
      </c>
      <c r="D115" s="45">
        <v>1581480</v>
      </c>
      <c r="E115" s="45">
        <v>995500</v>
      </c>
      <c r="F115" s="45">
        <v>60150</v>
      </c>
      <c r="G115" s="45"/>
      <c r="H115" s="45"/>
      <c r="I115" s="45"/>
      <c r="J115" s="45"/>
      <c r="K115" s="45">
        <f>L115</f>
        <v>0</v>
      </c>
      <c r="L115" s="45"/>
      <c r="M115" s="45"/>
      <c r="N115" s="116">
        <f aca="true" t="shared" si="30" ref="N115:N129">D115+G115</f>
        <v>1581480</v>
      </c>
      <c r="O115" s="152"/>
      <c r="P115" s="105"/>
      <c r="Q115" s="106"/>
      <c r="R115" s="106"/>
      <c r="S115" s="106"/>
      <c r="T115" s="106"/>
      <c r="U115" s="106"/>
      <c r="V115" s="106"/>
      <c r="W115" s="106"/>
      <c r="X115" s="154"/>
    </row>
    <row r="116" spans="1:24" ht="147" customHeight="1">
      <c r="A116" s="57" t="s">
        <v>335</v>
      </c>
      <c r="B116" s="55" t="s">
        <v>99</v>
      </c>
      <c r="C116" s="75" t="s">
        <v>183</v>
      </c>
      <c r="D116" s="47"/>
      <c r="E116" s="45"/>
      <c r="F116" s="45"/>
      <c r="G116" s="45">
        <f>H116+K116</f>
        <v>303200</v>
      </c>
      <c r="H116" s="45"/>
      <c r="I116" s="45"/>
      <c r="J116" s="45"/>
      <c r="K116" s="45">
        <v>303200</v>
      </c>
      <c r="L116" s="45">
        <v>303200</v>
      </c>
      <c r="M116" s="45">
        <v>303200</v>
      </c>
      <c r="N116" s="116">
        <f>D116+G116</f>
        <v>303200</v>
      </c>
      <c r="O116" s="3"/>
      <c r="P116" s="1"/>
      <c r="X116" s="4"/>
    </row>
    <row r="117" spans="1:24" ht="66" customHeight="1">
      <c r="A117" s="57" t="s">
        <v>334</v>
      </c>
      <c r="B117" s="55" t="s">
        <v>2</v>
      </c>
      <c r="C117" s="74" t="s">
        <v>182</v>
      </c>
      <c r="D117" s="45">
        <v>183000</v>
      </c>
      <c r="E117" s="45"/>
      <c r="F117" s="45"/>
      <c r="G117" s="45"/>
      <c r="H117" s="45"/>
      <c r="I117" s="45"/>
      <c r="J117" s="45"/>
      <c r="K117" s="45">
        <f>L117</f>
        <v>0</v>
      </c>
      <c r="L117" s="45"/>
      <c r="M117" s="45"/>
      <c r="N117" s="116">
        <f>D117+G117</f>
        <v>183000</v>
      </c>
      <c r="O117" s="3"/>
      <c r="P117" s="1"/>
      <c r="X117" s="4"/>
    </row>
    <row r="118" spans="1:24" ht="19.5" customHeight="1">
      <c r="A118" s="57" t="s">
        <v>163</v>
      </c>
      <c r="B118" s="66" t="s">
        <v>38</v>
      </c>
      <c r="C118" s="65" t="s">
        <v>11</v>
      </c>
      <c r="D118" s="102">
        <f>D119+D120+D122</f>
        <v>24340580</v>
      </c>
      <c r="E118" s="102">
        <f aca="true" t="shared" si="31" ref="E118:M118">E119+E120+E122</f>
        <v>0</v>
      </c>
      <c r="F118" s="102">
        <f t="shared" si="31"/>
        <v>0</v>
      </c>
      <c r="G118" s="102">
        <f t="shared" si="31"/>
        <v>14156300</v>
      </c>
      <c r="H118" s="102">
        <f t="shared" si="31"/>
        <v>0</v>
      </c>
      <c r="I118" s="102">
        <f t="shared" si="31"/>
        <v>0</v>
      </c>
      <c r="J118" s="102">
        <f t="shared" si="31"/>
        <v>0</v>
      </c>
      <c r="K118" s="102">
        <f t="shared" si="31"/>
        <v>14156300</v>
      </c>
      <c r="L118" s="102">
        <f t="shared" si="31"/>
        <v>14156300</v>
      </c>
      <c r="M118" s="102">
        <f t="shared" si="31"/>
        <v>0</v>
      </c>
      <c r="N118" s="119">
        <f t="shared" si="30"/>
        <v>38496880</v>
      </c>
      <c r="O118" s="3"/>
      <c r="P118" s="1"/>
      <c r="X118" s="4"/>
    </row>
    <row r="119" spans="1:24" ht="19.5" customHeight="1">
      <c r="A119" s="57" t="s">
        <v>302</v>
      </c>
      <c r="B119" s="55" t="s">
        <v>118</v>
      </c>
      <c r="C119" s="59" t="s">
        <v>426</v>
      </c>
      <c r="D119" s="47"/>
      <c r="E119" s="47"/>
      <c r="F119" s="47"/>
      <c r="G119" s="45">
        <f>H119+K119</f>
        <v>11680300</v>
      </c>
      <c r="H119" s="45"/>
      <c r="I119" s="45"/>
      <c r="J119" s="45"/>
      <c r="K119" s="45">
        <f>L119</f>
        <v>11680300</v>
      </c>
      <c r="L119" s="45">
        <v>11680300</v>
      </c>
      <c r="M119" s="45"/>
      <c r="N119" s="116">
        <f t="shared" si="30"/>
        <v>11680300</v>
      </c>
      <c r="O119" s="3"/>
      <c r="P119" s="1"/>
      <c r="X119" s="4"/>
    </row>
    <row r="120" spans="1:16" ht="20.25" customHeight="1">
      <c r="A120" s="57" t="s">
        <v>303</v>
      </c>
      <c r="B120" s="55" t="s">
        <v>39</v>
      </c>
      <c r="C120" s="59" t="s">
        <v>494</v>
      </c>
      <c r="D120" s="45">
        <v>19511167</v>
      </c>
      <c r="E120" s="45"/>
      <c r="F120" s="45"/>
      <c r="G120" s="45">
        <f>H120+K120</f>
        <v>2476000</v>
      </c>
      <c r="H120" s="45"/>
      <c r="I120" s="45"/>
      <c r="J120" s="45"/>
      <c r="K120" s="45">
        <f>L120</f>
        <v>2476000</v>
      </c>
      <c r="L120" s="45">
        <f>2401000+75000</f>
        <v>2476000</v>
      </c>
      <c r="M120" s="45"/>
      <c r="N120" s="116">
        <f t="shared" si="30"/>
        <v>21987167</v>
      </c>
      <c r="O120" s="3"/>
      <c r="P120" s="14"/>
    </row>
    <row r="121" spans="1:24" s="22" customFormat="1" ht="18.75" customHeight="1">
      <c r="A121" s="63"/>
      <c r="B121" s="60"/>
      <c r="C121" s="61" t="s">
        <v>431</v>
      </c>
      <c r="D121" s="46"/>
      <c r="E121" s="46"/>
      <c r="F121" s="46"/>
      <c r="G121" s="46">
        <f>K121</f>
        <v>75000</v>
      </c>
      <c r="H121" s="46"/>
      <c r="I121" s="46"/>
      <c r="J121" s="46"/>
      <c r="K121" s="46">
        <f>L121</f>
        <v>75000</v>
      </c>
      <c r="L121" s="46">
        <v>75000</v>
      </c>
      <c r="M121" s="46"/>
      <c r="N121" s="118">
        <f t="shared" si="30"/>
        <v>75000</v>
      </c>
      <c r="O121" s="18"/>
      <c r="P121" s="19"/>
      <c r="Q121" s="21"/>
      <c r="R121" s="21"/>
      <c r="S121" s="21"/>
      <c r="T121" s="21"/>
      <c r="U121" s="21"/>
      <c r="V121" s="21"/>
      <c r="W121" s="21"/>
      <c r="X121" s="21"/>
    </row>
    <row r="122" spans="1:16" ht="56.25" customHeight="1">
      <c r="A122" s="57" t="s">
        <v>304</v>
      </c>
      <c r="B122" s="55" t="s">
        <v>40</v>
      </c>
      <c r="C122" s="59" t="s">
        <v>164</v>
      </c>
      <c r="D122" s="45">
        <v>4829413</v>
      </c>
      <c r="E122" s="45"/>
      <c r="F122" s="45"/>
      <c r="G122" s="45"/>
      <c r="H122" s="45"/>
      <c r="I122" s="45"/>
      <c r="J122" s="45"/>
      <c r="K122" s="45">
        <f>L122</f>
        <v>0</v>
      </c>
      <c r="L122" s="45"/>
      <c r="M122" s="45"/>
      <c r="N122" s="116">
        <f t="shared" si="30"/>
        <v>4829413</v>
      </c>
      <c r="O122" s="3"/>
      <c r="P122" s="14"/>
    </row>
    <row r="123" spans="1:16" ht="23.25" customHeight="1">
      <c r="A123" s="57" t="s">
        <v>461</v>
      </c>
      <c r="B123" s="55" t="s">
        <v>433</v>
      </c>
      <c r="C123" s="59" t="s">
        <v>441</v>
      </c>
      <c r="D123" s="45"/>
      <c r="E123" s="45"/>
      <c r="F123" s="45"/>
      <c r="G123" s="45">
        <f>K123</f>
        <v>4383200</v>
      </c>
      <c r="H123" s="45"/>
      <c r="I123" s="45"/>
      <c r="J123" s="45"/>
      <c r="K123" s="45">
        <f>L123</f>
        <v>4383200</v>
      </c>
      <c r="L123" s="45">
        <v>4383200</v>
      </c>
      <c r="M123" s="45"/>
      <c r="N123" s="116">
        <f t="shared" si="30"/>
        <v>4383200</v>
      </c>
      <c r="O123" s="3"/>
      <c r="P123" s="14"/>
    </row>
    <row r="124" spans="1:16" ht="28.5" customHeight="1">
      <c r="A124" s="57" t="s">
        <v>354</v>
      </c>
      <c r="B124" s="55" t="s">
        <v>45</v>
      </c>
      <c r="C124" s="59" t="s">
        <v>495</v>
      </c>
      <c r="D124" s="45">
        <v>3286030</v>
      </c>
      <c r="E124" s="45"/>
      <c r="F124" s="45"/>
      <c r="G124" s="45">
        <f>H124+K124</f>
        <v>21269737</v>
      </c>
      <c r="H124" s="45">
        <f>H125+1901900+500000</f>
        <v>6330333</v>
      </c>
      <c r="I124" s="45"/>
      <c r="J124" s="45"/>
      <c r="K124" s="45">
        <f>L124+K125+K126</f>
        <v>14939404</v>
      </c>
      <c r="L124" s="45">
        <v>4362800</v>
      </c>
      <c r="M124" s="45"/>
      <c r="N124" s="116">
        <f t="shared" si="30"/>
        <v>24555767</v>
      </c>
      <c r="O124" s="3"/>
      <c r="P124" s="14"/>
    </row>
    <row r="125" spans="1:24" s="22" customFormat="1" ht="17.25" customHeight="1">
      <c r="A125" s="176"/>
      <c r="B125" s="180"/>
      <c r="C125" s="61" t="s">
        <v>432</v>
      </c>
      <c r="D125" s="46"/>
      <c r="E125" s="46"/>
      <c r="F125" s="46"/>
      <c r="G125" s="46">
        <f>H125+K125</f>
        <v>14167141</v>
      </c>
      <c r="H125" s="46">
        <f>3030400+898033</f>
        <v>3928433</v>
      </c>
      <c r="I125" s="46"/>
      <c r="J125" s="46"/>
      <c r="K125" s="46">
        <f>6439700+3799008</f>
        <v>10238708</v>
      </c>
      <c r="L125" s="46"/>
      <c r="M125" s="46"/>
      <c r="N125" s="118">
        <f>D125+G125</f>
        <v>14167141</v>
      </c>
      <c r="O125" s="3"/>
      <c r="P125" s="19"/>
      <c r="Q125" s="21"/>
      <c r="R125" s="21"/>
      <c r="S125" s="21"/>
      <c r="T125" s="21"/>
      <c r="U125" s="21"/>
      <c r="V125" s="21"/>
      <c r="W125" s="21"/>
      <c r="X125" s="21"/>
    </row>
    <row r="126" spans="1:24" s="22" customFormat="1" ht="18" customHeight="1">
      <c r="A126" s="177"/>
      <c r="B126" s="181"/>
      <c r="C126" s="61" t="s">
        <v>431</v>
      </c>
      <c r="D126" s="46"/>
      <c r="E126" s="46"/>
      <c r="F126" s="46"/>
      <c r="G126" s="46">
        <f>K126</f>
        <v>337896</v>
      </c>
      <c r="H126" s="46"/>
      <c r="I126" s="46"/>
      <c r="J126" s="46"/>
      <c r="K126" s="46">
        <v>337896</v>
      </c>
      <c r="L126" s="46"/>
      <c r="M126" s="46"/>
      <c r="N126" s="118">
        <f>D126+G126</f>
        <v>337896</v>
      </c>
      <c r="O126" s="3"/>
      <c r="P126" s="19"/>
      <c r="Q126" s="21"/>
      <c r="R126" s="21"/>
      <c r="S126" s="21"/>
      <c r="T126" s="21"/>
      <c r="U126" s="21"/>
      <c r="V126" s="21"/>
      <c r="W126" s="21"/>
      <c r="X126" s="21"/>
    </row>
    <row r="127" spans="1:16" ht="29.25" customHeight="1">
      <c r="A127" s="57" t="s">
        <v>305</v>
      </c>
      <c r="B127" s="55" t="s">
        <v>89</v>
      </c>
      <c r="C127" s="59" t="s">
        <v>165</v>
      </c>
      <c r="D127" s="47"/>
      <c r="E127" s="45"/>
      <c r="F127" s="45"/>
      <c r="G127" s="45">
        <f>H127+K127</f>
        <v>1315000</v>
      </c>
      <c r="H127" s="45"/>
      <c r="I127" s="45"/>
      <c r="J127" s="45"/>
      <c r="K127" s="45">
        <f>L127</f>
        <v>1315000</v>
      </c>
      <c r="L127" s="45">
        <v>1315000</v>
      </c>
      <c r="M127" s="45"/>
      <c r="N127" s="116">
        <f t="shared" si="30"/>
        <v>1315000</v>
      </c>
      <c r="O127" s="3"/>
      <c r="P127" s="1"/>
    </row>
    <row r="128" spans="1:16" ht="18.75" customHeight="1">
      <c r="A128" s="57" t="s">
        <v>391</v>
      </c>
      <c r="B128" s="55" t="s">
        <v>46</v>
      </c>
      <c r="C128" s="58" t="s">
        <v>10</v>
      </c>
      <c r="D128" s="47"/>
      <c r="E128" s="45"/>
      <c r="F128" s="45"/>
      <c r="G128" s="45">
        <f>H128+K128</f>
        <v>36500</v>
      </c>
      <c r="H128" s="45"/>
      <c r="I128" s="45"/>
      <c r="J128" s="45"/>
      <c r="K128" s="45">
        <f>L128</f>
        <v>36500</v>
      </c>
      <c r="L128" s="45">
        <v>36500</v>
      </c>
      <c r="M128" s="45"/>
      <c r="N128" s="116">
        <f>D128+G128</f>
        <v>36500</v>
      </c>
      <c r="O128" s="3"/>
      <c r="P128" s="1"/>
    </row>
    <row r="129" spans="1:24" s="22" customFormat="1" ht="28.5" customHeight="1">
      <c r="A129" s="63" t="s">
        <v>399</v>
      </c>
      <c r="B129" s="60" t="s">
        <v>46</v>
      </c>
      <c r="C129" s="61" t="s">
        <v>351</v>
      </c>
      <c r="D129" s="48"/>
      <c r="E129" s="46"/>
      <c r="F129" s="46"/>
      <c r="G129" s="46">
        <f>H129+K129</f>
        <v>36500</v>
      </c>
      <c r="H129" s="46"/>
      <c r="I129" s="46"/>
      <c r="J129" s="46"/>
      <c r="K129" s="46">
        <f>L129</f>
        <v>36500</v>
      </c>
      <c r="L129" s="46">
        <v>36500</v>
      </c>
      <c r="M129" s="46"/>
      <c r="N129" s="118">
        <f t="shared" si="30"/>
        <v>36500</v>
      </c>
      <c r="O129" s="18"/>
      <c r="P129" s="20"/>
      <c r="Q129" s="21"/>
      <c r="R129" s="21"/>
      <c r="S129" s="21"/>
      <c r="T129" s="21"/>
      <c r="U129" s="21"/>
      <c r="V129" s="21"/>
      <c r="W129" s="21"/>
      <c r="X129" s="21"/>
    </row>
    <row r="130" spans="1:24" s="5" customFormat="1" ht="27" customHeight="1">
      <c r="A130" s="57" t="s">
        <v>233</v>
      </c>
      <c r="B130" s="66" t="s">
        <v>135</v>
      </c>
      <c r="C130" s="72" t="s">
        <v>136</v>
      </c>
      <c r="D130" s="47">
        <f aca="true" t="shared" si="32" ref="D130:N130">D131+D132</f>
        <v>2113890</v>
      </c>
      <c r="E130" s="47">
        <f t="shared" si="32"/>
        <v>295490</v>
      </c>
      <c r="F130" s="47">
        <f t="shared" si="32"/>
        <v>35413.2</v>
      </c>
      <c r="G130" s="47">
        <f t="shared" si="32"/>
        <v>2008700</v>
      </c>
      <c r="H130" s="47">
        <f t="shared" si="32"/>
        <v>558700</v>
      </c>
      <c r="I130" s="47">
        <f t="shared" si="32"/>
        <v>309000</v>
      </c>
      <c r="J130" s="47">
        <f t="shared" si="32"/>
        <v>0</v>
      </c>
      <c r="K130" s="47">
        <f t="shared" si="32"/>
        <v>1450000</v>
      </c>
      <c r="L130" s="47">
        <f t="shared" si="32"/>
        <v>1409000</v>
      </c>
      <c r="M130" s="47">
        <f t="shared" si="32"/>
        <v>910000</v>
      </c>
      <c r="N130" s="117">
        <f t="shared" si="32"/>
        <v>4122590</v>
      </c>
      <c r="O130" s="3"/>
      <c r="P130" s="1"/>
      <c r="Q130" s="4"/>
      <c r="R130" s="4"/>
      <c r="S130" s="4"/>
      <c r="T130" s="4"/>
      <c r="U130" s="4"/>
      <c r="V130" s="4"/>
      <c r="W130" s="4"/>
      <c r="X130" s="4"/>
    </row>
    <row r="131" spans="1:24" s="107" customFormat="1" ht="28.5" customHeight="1">
      <c r="A131" s="57" t="s">
        <v>368</v>
      </c>
      <c r="B131" s="55" t="s">
        <v>27</v>
      </c>
      <c r="C131" s="58" t="s">
        <v>260</v>
      </c>
      <c r="D131" s="45">
        <v>588190</v>
      </c>
      <c r="E131" s="45">
        <v>295490</v>
      </c>
      <c r="F131" s="45">
        <f>30200+5213.2</f>
        <v>35413.2</v>
      </c>
      <c r="G131" s="45"/>
      <c r="H131" s="45"/>
      <c r="I131" s="45"/>
      <c r="J131" s="45"/>
      <c r="K131" s="45">
        <f>L131</f>
        <v>0</v>
      </c>
      <c r="L131" s="45"/>
      <c r="M131" s="45"/>
      <c r="N131" s="116">
        <f>D131+G131</f>
        <v>588190</v>
      </c>
      <c r="O131" s="152"/>
      <c r="P131" s="105"/>
      <c r="Q131" s="106"/>
      <c r="R131" s="106"/>
      <c r="S131" s="106"/>
      <c r="T131" s="106"/>
      <c r="U131" s="106"/>
      <c r="V131" s="106"/>
      <c r="W131" s="106"/>
      <c r="X131" s="106"/>
    </row>
    <row r="132" spans="1:16" ht="21.75" customHeight="1">
      <c r="A132" s="57" t="s">
        <v>400</v>
      </c>
      <c r="B132" s="55" t="s">
        <v>46</v>
      </c>
      <c r="C132" s="58" t="s">
        <v>10</v>
      </c>
      <c r="D132" s="45">
        <f>D135+D136+D133</f>
        <v>1525700</v>
      </c>
      <c r="E132" s="45"/>
      <c r="F132" s="45"/>
      <c r="G132" s="45">
        <f>H132+K132</f>
        <v>2008700</v>
      </c>
      <c r="H132" s="45">
        <v>558700</v>
      </c>
      <c r="I132" s="45">
        <v>309000</v>
      </c>
      <c r="J132" s="45"/>
      <c r="K132" s="45">
        <f>L132+41000</f>
        <v>1450000</v>
      </c>
      <c r="L132" s="45">
        <f>L135+L136+L133</f>
        <v>1409000</v>
      </c>
      <c r="M132" s="45">
        <f>M133</f>
        <v>910000</v>
      </c>
      <c r="N132" s="116">
        <f>D132+G132</f>
        <v>3534400</v>
      </c>
      <c r="O132" s="3"/>
      <c r="P132" s="14"/>
    </row>
    <row r="133" spans="1:24" s="22" customFormat="1" ht="26.25" customHeight="1">
      <c r="A133" s="63" t="s">
        <v>486</v>
      </c>
      <c r="B133" s="60" t="s">
        <v>46</v>
      </c>
      <c r="C133" s="149" t="s">
        <v>445</v>
      </c>
      <c r="D133" s="46">
        <f>D134</f>
        <v>1515700</v>
      </c>
      <c r="E133" s="46"/>
      <c r="F133" s="46"/>
      <c r="G133" s="46">
        <f>K133</f>
        <v>1318400</v>
      </c>
      <c r="H133" s="46"/>
      <c r="I133" s="46"/>
      <c r="J133" s="46"/>
      <c r="K133" s="46">
        <f>L133</f>
        <v>1318400</v>
      </c>
      <c r="L133" s="46">
        <f>408400+910000</f>
        <v>1318400</v>
      </c>
      <c r="M133" s="46">
        <f>M134</f>
        <v>910000</v>
      </c>
      <c r="N133" s="118">
        <f>D133+G133</f>
        <v>2834100</v>
      </c>
      <c r="O133" s="18"/>
      <c r="P133" s="19"/>
      <c r="Q133" s="21"/>
      <c r="R133" s="21"/>
      <c r="S133" s="21"/>
      <c r="T133" s="21"/>
      <c r="U133" s="21"/>
      <c r="V133" s="21"/>
      <c r="W133" s="21"/>
      <c r="X133" s="21"/>
    </row>
    <row r="134" spans="1:24" s="53" customFormat="1" ht="40.5" customHeight="1">
      <c r="A134" s="63"/>
      <c r="B134" s="60"/>
      <c r="C134" s="54" t="s">
        <v>282</v>
      </c>
      <c r="D134" s="46">
        <v>1515700</v>
      </c>
      <c r="E134" s="45"/>
      <c r="F134" s="45"/>
      <c r="G134" s="46">
        <f>H134+K134</f>
        <v>910000</v>
      </c>
      <c r="H134" s="45"/>
      <c r="I134" s="45"/>
      <c r="J134" s="45"/>
      <c r="K134" s="46">
        <f>L134</f>
        <v>910000</v>
      </c>
      <c r="L134" s="46">
        <f>M134</f>
        <v>910000</v>
      </c>
      <c r="M134" s="46">
        <v>910000</v>
      </c>
      <c r="N134" s="118">
        <f>G134+D134</f>
        <v>2425700</v>
      </c>
      <c r="O134" s="3"/>
      <c r="P134" s="50"/>
      <c r="Q134" s="51"/>
      <c r="R134" s="51"/>
      <c r="S134" s="51"/>
      <c r="T134" s="51"/>
      <c r="U134" s="51"/>
      <c r="V134" s="51"/>
      <c r="W134" s="51"/>
      <c r="X134" s="52"/>
    </row>
    <row r="135" spans="1:16" ht="27.75" customHeight="1">
      <c r="A135" s="57" t="s">
        <v>401</v>
      </c>
      <c r="B135" s="55" t="s">
        <v>46</v>
      </c>
      <c r="C135" s="58" t="s">
        <v>351</v>
      </c>
      <c r="D135" s="45"/>
      <c r="E135" s="45"/>
      <c r="F135" s="45"/>
      <c r="G135" s="45">
        <f>H135+K135</f>
        <v>90600</v>
      </c>
      <c r="H135" s="45"/>
      <c r="I135" s="45"/>
      <c r="J135" s="45"/>
      <c r="K135" s="45">
        <f>L135</f>
        <v>90600</v>
      </c>
      <c r="L135" s="45">
        <f>40600+50000</f>
        <v>90600</v>
      </c>
      <c r="M135" s="45"/>
      <c r="N135" s="116">
        <f>D135+G135</f>
        <v>90600</v>
      </c>
      <c r="O135" s="3"/>
      <c r="P135" s="1"/>
    </row>
    <row r="136" spans="1:16" ht="21" customHeight="1">
      <c r="A136" s="57" t="s">
        <v>422</v>
      </c>
      <c r="B136" s="55" t="s">
        <v>46</v>
      </c>
      <c r="C136" s="58" t="s">
        <v>423</v>
      </c>
      <c r="D136" s="45">
        <v>10000</v>
      </c>
      <c r="E136" s="45"/>
      <c r="F136" s="45"/>
      <c r="G136" s="45">
        <f>H136+K136</f>
        <v>599700</v>
      </c>
      <c r="H136" s="45">
        <v>558700</v>
      </c>
      <c r="I136" s="45">
        <v>309000</v>
      </c>
      <c r="J136" s="45"/>
      <c r="K136" s="45">
        <f>L136+41000</f>
        <v>41000</v>
      </c>
      <c r="L136" s="45"/>
      <c r="M136" s="45"/>
      <c r="N136" s="116">
        <f>D136+G136</f>
        <v>609700</v>
      </c>
      <c r="O136" s="3"/>
      <c r="P136" s="14"/>
    </row>
    <row r="137" spans="1:24" s="5" customFormat="1" ht="23.25" customHeight="1">
      <c r="A137" s="57" t="s">
        <v>234</v>
      </c>
      <c r="B137" s="66" t="s">
        <v>137</v>
      </c>
      <c r="C137" s="65" t="s">
        <v>71</v>
      </c>
      <c r="D137" s="47">
        <f>D138+D162+D139+D145+D150+D154+D159+D166</f>
        <v>489300</v>
      </c>
      <c r="E137" s="47">
        <f>E138+E162+E139+E145+E150+E154+E159+E166</f>
        <v>293400</v>
      </c>
      <c r="F137" s="47">
        <f>F138+F162+F139+F145+F150+F154+F159+F166</f>
        <v>27100</v>
      </c>
      <c r="G137" s="47">
        <f aca="true" t="shared" si="33" ref="G137:N137">G138+G162+G139+G145+G150+G154+G159+G166+G167+G168</f>
        <v>21097500</v>
      </c>
      <c r="H137" s="47">
        <f t="shared" si="33"/>
        <v>319000</v>
      </c>
      <c r="I137" s="47">
        <f t="shared" si="33"/>
        <v>199600</v>
      </c>
      <c r="J137" s="47">
        <f t="shared" si="33"/>
        <v>11800</v>
      </c>
      <c r="K137" s="47">
        <f t="shared" si="33"/>
        <v>20778500</v>
      </c>
      <c r="L137" s="47">
        <f t="shared" si="33"/>
        <v>20778500</v>
      </c>
      <c r="M137" s="47">
        <f t="shared" si="33"/>
        <v>0</v>
      </c>
      <c r="N137" s="117">
        <f t="shared" si="33"/>
        <v>21586800</v>
      </c>
      <c r="O137" s="3"/>
      <c r="P137" s="1"/>
      <c r="Q137" s="4"/>
      <c r="R137" s="4"/>
      <c r="S137" s="4"/>
      <c r="T137" s="4"/>
      <c r="U137" s="4"/>
      <c r="V137" s="4"/>
      <c r="W137" s="1"/>
      <c r="X137" s="4"/>
    </row>
    <row r="138" spans="1:16" ht="27" customHeight="1">
      <c r="A138" s="57" t="s">
        <v>367</v>
      </c>
      <c r="B138" s="55" t="s">
        <v>27</v>
      </c>
      <c r="C138" s="58" t="s">
        <v>252</v>
      </c>
      <c r="D138" s="45">
        <v>489300</v>
      </c>
      <c r="E138" s="45">
        <v>293400</v>
      </c>
      <c r="F138" s="45">
        <v>27100</v>
      </c>
      <c r="G138" s="45">
        <f>H138+K138</f>
        <v>319000</v>
      </c>
      <c r="H138" s="45">
        <v>319000</v>
      </c>
      <c r="I138" s="45">
        <v>199600</v>
      </c>
      <c r="J138" s="45">
        <v>11800</v>
      </c>
      <c r="K138" s="45">
        <f>L138</f>
        <v>0</v>
      </c>
      <c r="L138" s="45"/>
      <c r="M138" s="45"/>
      <c r="N138" s="116">
        <f aca="true" t="shared" si="34" ref="N138:N161">D138+G138</f>
        <v>808300</v>
      </c>
      <c r="O138" s="3"/>
      <c r="P138" s="14"/>
    </row>
    <row r="139" spans="1:24" s="40" customFormat="1" ht="16.5" customHeight="1">
      <c r="A139" s="63" t="s">
        <v>369</v>
      </c>
      <c r="B139" s="76" t="s">
        <v>28</v>
      </c>
      <c r="C139" s="77" t="s">
        <v>8</v>
      </c>
      <c r="D139" s="48"/>
      <c r="E139" s="48"/>
      <c r="F139" s="48"/>
      <c r="G139" s="94">
        <f aca="true" t="shared" si="35" ref="G139:L139">G140+G141+G142+G143+G144</f>
        <v>5483600</v>
      </c>
      <c r="H139" s="94">
        <f t="shared" si="35"/>
        <v>0</v>
      </c>
      <c r="I139" s="94">
        <f t="shared" si="35"/>
        <v>0</v>
      </c>
      <c r="J139" s="94">
        <f t="shared" si="35"/>
        <v>0</v>
      </c>
      <c r="K139" s="94">
        <f t="shared" si="35"/>
        <v>5483600</v>
      </c>
      <c r="L139" s="94">
        <f t="shared" si="35"/>
        <v>5483600</v>
      </c>
      <c r="M139" s="46"/>
      <c r="N139" s="118">
        <f t="shared" si="34"/>
        <v>5483600</v>
      </c>
      <c r="O139" s="3"/>
      <c r="P139" s="20"/>
      <c r="Q139" s="39"/>
      <c r="R139" s="39"/>
      <c r="S139" s="39"/>
      <c r="T139" s="39"/>
      <c r="U139" s="39"/>
      <c r="V139" s="39"/>
      <c r="W139" s="39"/>
      <c r="X139" s="39"/>
    </row>
    <row r="140" spans="1:16" ht="18.75" customHeight="1">
      <c r="A140" s="57" t="s">
        <v>186</v>
      </c>
      <c r="B140" s="55" t="s">
        <v>48</v>
      </c>
      <c r="C140" s="67" t="s">
        <v>264</v>
      </c>
      <c r="D140" s="45"/>
      <c r="E140" s="45"/>
      <c r="F140" s="45"/>
      <c r="G140" s="45">
        <f aca="true" t="shared" si="36" ref="G140:G167">H140+K140</f>
        <v>1242400</v>
      </c>
      <c r="H140" s="45"/>
      <c r="I140" s="45"/>
      <c r="J140" s="45"/>
      <c r="K140" s="45">
        <f>L140</f>
        <v>1242400</v>
      </c>
      <c r="L140" s="45">
        <v>1242400</v>
      </c>
      <c r="M140" s="45"/>
      <c r="N140" s="116">
        <f t="shared" si="34"/>
        <v>1242400</v>
      </c>
      <c r="O140" s="3"/>
      <c r="P140" s="14"/>
    </row>
    <row r="141" spans="1:16" ht="59.25" customHeight="1">
      <c r="A141" s="57" t="s">
        <v>169</v>
      </c>
      <c r="B141" s="55" t="s">
        <v>49</v>
      </c>
      <c r="C141" s="67" t="s">
        <v>265</v>
      </c>
      <c r="D141" s="45"/>
      <c r="E141" s="45"/>
      <c r="F141" s="45"/>
      <c r="G141" s="45">
        <f t="shared" si="36"/>
        <v>3691200</v>
      </c>
      <c r="H141" s="45"/>
      <c r="I141" s="45"/>
      <c r="J141" s="45"/>
      <c r="K141" s="45">
        <f>L141</f>
        <v>3691200</v>
      </c>
      <c r="L141" s="45">
        <f>3679200+12000</f>
        <v>3691200</v>
      </c>
      <c r="M141" s="45"/>
      <c r="N141" s="116">
        <f t="shared" si="34"/>
        <v>3691200</v>
      </c>
      <c r="O141" s="3"/>
      <c r="P141" s="14"/>
    </row>
    <row r="142" spans="1:16" ht="53.25" customHeight="1">
      <c r="A142" s="95" t="s">
        <v>287</v>
      </c>
      <c r="B142" s="96" t="s">
        <v>51</v>
      </c>
      <c r="C142" s="67" t="s">
        <v>285</v>
      </c>
      <c r="D142" s="67"/>
      <c r="E142" s="45"/>
      <c r="F142" s="45"/>
      <c r="G142" s="45">
        <f t="shared" si="36"/>
        <v>170000</v>
      </c>
      <c r="H142" s="45"/>
      <c r="I142" s="45"/>
      <c r="J142" s="45"/>
      <c r="K142" s="45">
        <f>L142</f>
        <v>170000</v>
      </c>
      <c r="L142" s="45">
        <v>170000</v>
      </c>
      <c r="M142" s="45"/>
      <c r="N142" s="116">
        <f t="shared" si="34"/>
        <v>170000</v>
      </c>
      <c r="O142" s="3"/>
      <c r="P142" s="14"/>
    </row>
    <row r="143" spans="1:16" ht="68.25" customHeight="1">
      <c r="A143" s="95" t="s">
        <v>288</v>
      </c>
      <c r="B143" s="96" t="s">
        <v>52</v>
      </c>
      <c r="C143" s="67" t="s">
        <v>286</v>
      </c>
      <c r="D143" s="67"/>
      <c r="E143" s="45"/>
      <c r="F143" s="45"/>
      <c r="G143" s="45">
        <f t="shared" si="36"/>
        <v>200000</v>
      </c>
      <c r="H143" s="45"/>
      <c r="I143" s="45"/>
      <c r="J143" s="45"/>
      <c r="K143" s="45">
        <f>L143</f>
        <v>200000</v>
      </c>
      <c r="L143" s="45">
        <v>200000</v>
      </c>
      <c r="M143" s="45"/>
      <c r="N143" s="116">
        <f t="shared" si="34"/>
        <v>200000</v>
      </c>
      <c r="O143" s="3"/>
      <c r="P143" s="14"/>
    </row>
    <row r="144" spans="1:16" ht="40.5" customHeight="1">
      <c r="A144" s="57" t="s">
        <v>435</v>
      </c>
      <c r="B144" s="68" t="s">
        <v>53</v>
      </c>
      <c r="C144" s="67" t="s">
        <v>434</v>
      </c>
      <c r="D144" s="67"/>
      <c r="E144" s="45"/>
      <c r="F144" s="45"/>
      <c r="G144" s="45">
        <f t="shared" si="36"/>
        <v>180000</v>
      </c>
      <c r="H144" s="45"/>
      <c r="I144" s="45"/>
      <c r="J144" s="45"/>
      <c r="K144" s="45">
        <f>L144</f>
        <v>180000</v>
      </c>
      <c r="L144" s="45">
        <v>180000</v>
      </c>
      <c r="M144" s="45"/>
      <c r="N144" s="116">
        <f t="shared" si="34"/>
        <v>180000</v>
      </c>
      <c r="O144" s="3"/>
      <c r="P144" s="14"/>
    </row>
    <row r="145" spans="1:24" s="40" customFormat="1" ht="16.5" customHeight="1">
      <c r="A145" s="120" t="s">
        <v>370</v>
      </c>
      <c r="B145" s="76" t="s">
        <v>29</v>
      </c>
      <c r="C145" s="77" t="s">
        <v>18</v>
      </c>
      <c r="D145" s="48"/>
      <c r="E145" s="48"/>
      <c r="F145" s="48"/>
      <c r="G145" s="94">
        <f aca="true" t="shared" si="37" ref="G145:L145">G146+G147+G148+G149</f>
        <v>3323700</v>
      </c>
      <c r="H145" s="94">
        <f t="shared" si="37"/>
        <v>0</v>
      </c>
      <c r="I145" s="94">
        <f t="shared" si="37"/>
        <v>0</v>
      </c>
      <c r="J145" s="94">
        <f t="shared" si="37"/>
        <v>0</v>
      </c>
      <c r="K145" s="94">
        <f t="shared" si="37"/>
        <v>3323700</v>
      </c>
      <c r="L145" s="94">
        <f t="shared" si="37"/>
        <v>3323700</v>
      </c>
      <c r="M145" s="45"/>
      <c r="N145" s="116">
        <f t="shared" si="34"/>
        <v>3323700</v>
      </c>
      <c r="O145" s="3"/>
      <c r="P145" s="20"/>
      <c r="Q145" s="39"/>
      <c r="R145" s="39"/>
      <c r="S145" s="39"/>
      <c r="T145" s="39"/>
      <c r="U145" s="39"/>
      <c r="V145" s="39"/>
      <c r="W145" s="39"/>
      <c r="X145" s="39"/>
    </row>
    <row r="146" spans="1:16" ht="27.75" customHeight="1">
      <c r="A146" s="95" t="s">
        <v>171</v>
      </c>
      <c r="B146" s="55" t="s">
        <v>56</v>
      </c>
      <c r="C146" s="67" t="s">
        <v>266</v>
      </c>
      <c r="D146" s="45"/>
      <c r="E146" s="45"/>
      <c r="F146" s="45"/>
      <c r="G146" s="45">
        <f t="shared" si="36"/>
        <v>1967100</v>
      </c>
      <c r="H146" s="45"/>
      <c r="I146" s="45"/>
      <c r="J146" s="45"/>
      <c r="K146" s="45">
        <f aca="true" t="shared" si="38" ref="K146:K153">L146</f>
        <v>1967100</v>
      </c>
      <c r="L146" s="45">
        <v>1967100</v>
      </c>
      <c r="M146" s="45"/>
      <c r="N146" s="116">
        <f t="shared" si="34"/>
        <v>1967100</v>
      </c>
      <c r="O146" s="3"/>
      <c r="P146" s="14"/>
    </row>
    <row r="147" spans="1:16" ht="27.75" customHeight="1">
      <c r="A147" s="95" t="s">
        <v>172</v>
      </c>
      <c r="B147" s="55" t="s">
        <v>57</v>
      </c>
      <c r="C147" s="67" t="s">
        <v>267</v>
      </c>
      <c r="D147" s="45"/>
      <c r="E147" s="45"/>
      <c r="F147" s="45"/>
      <c r="G147" s="45">
        <f t="shared" si="36"/>
        <v>230000</v>
      </c>
      <c r="H147" s="45"/>
      <c r="I147" s="45"/>
      <c r="J147" s="45"/>
      <c r="K147" s="45">
        <f t="shared" si="38"/>
        <v>230000</v>
      </c>
      <c r="L147" s="45">
        <v>230000</v>
      </c>
      <c r="M147" s="45"/>
      <c r="N147" s="116">
        <f t="shared" si="34"/>
        <v>230000</v>
      </c>
      <c r="O147" s="3"/>
      <c r="P147" s="14"/>
    </row>
    <row r="148" spans="1:16" ht="26.25" customHeight="1">
      <c r="A148" s="95" t="s">
        <v>174</v>
      </c>
      <c r="B148" s="55" t="s">
        <v>59</v>
      </c>
      <c r="C148" s="67" t="s">
        <v>268</v>
      </c>
      <c r="D148" s="45"/>
      <c r="E148" s="45"/>
      <c r="F148" s="45"/>
      <c r="G148" s="45">
        <f t="shared" si="36"/>
        <v>1001600</v>
      </c>
      <c r="H148" s="45"/>
      <c r="I148" s="45"/>
      <c r="J148" s="45"/>
      <c r="K148" s="45">
        <f t="shared" si="38"/>
        <v>1001600</v>
      </c>
      <c r="L148" s="45">
        <v>1001600</v>
      </c>
      <c r="M148" s="45"/>
      <c r="N148" s="116">
        <f t="shared" si="34"/>
        <v>1001600</v>
      </c>
      <c r="O148" s="3"/>
      <c r="P148" s="14"/>
    </row>
    <row r="149" spans="1:16" ht="29.25" customHeight="1">
      <c r="A149" s="95" t="s">
        <v>176</v>
      </c>
      <c r="B149" s="68" t="s">
        <v>60</v>
      </c>
      <c r="C149" s="67" t="s">
        <v>269</v>
      </c>
      <c r="D149" s="45"/>
      <c r="E149" s="45"/>
      <c r="F149" s="45"/>
      <c r="G149" s="45">
        <f t="shared" si="36"/>
        <v>125000</v>
      </c>
      <c r="H149" s="45"/>
      <c r="I149" s="45"/>
      <c r="J149" s="45"/>
      <c r="K149" s="45">
        <f t="shared" si="38"/>
        <v>125000</v>
      </c>
      <c r="L149" s="45">
        <v>125000</v>
      </c>
      <c r="M149" s="45"/>
      <c r="N149" s="116">
        <f t="shared" si="34"/>
        <v>125000</v>
      </c>
      <c r="O149" s="3"/>
      <c r="P149" s="14"/>
    </row>
    <row r="150" spans="1:24" s="40" customFormat="1" ht="21.75" customHeight="1">
      <c r="A150" s="120" t="s">
        <v>371</v>
      </c>
      <c r="B150" s="76" t="s">
        <v>30</v>
      </c>
      <c r="C150" s="77" t="s">
        <v>9</v>
      </c>
      <c r="D150" s="48"/>
      <c r="E150" s="48"/>
      <c r="F150" s="48"/>
      <c r="G150" s="46">
        <f>K150</f>
        <v>279200</v>
      </c>
      <c r="H150" s="46">
        <f aca="true" t="shared" si="39" ref="H150:M150">H152</f>
        <v>0</v>
      </c>
      <c r="I150" s="46">
        <f t="shared" si="39"/>
        <v>0</v>
      </c>
      <c r="J150" s="46">
        <f t="shared" si="39"/>
        <v>0</v>
      </c>
      <c r="K150" s="46">
        <f t="shared" si="38"/>
        <v>279200</v>
      </c>
      <c r="L150" s="46">
        <f>L151+L152+L153</f>
        <v>279200</v>
      </c>
      <c r="M150" s="46">
        <f t="shared" si="39"/>
        <v>0</v>
      </c>
      <c r="N150" s="118">
        <f t="shared" si="34"/>
        <v>279200</v>
      </c>
      <c r="O150" s="3"/>
      <c r="P150" s="20"/>
      <c r="Q150" s="39"/>
      <c r="R150" s="39"/>
      <c r="S150" s="39"/>
      <c r="T150" s="39"/>
      <c r="U150" s="39"/>
      <c r="V150" s="39"/>
      <c r="W150" s="39"/>
      <c r="X150" s="39"/>
    </row>
    <row r="151" spans="1:24" s="5" customFormat="1" ht="28.5" customHeight="1">
      <c r="A151" s="95" t="s">
        <v>457</v>
      </c>
      <c r="B151" s="96" t="s">
        <v>32</v>
      </c>
      <c r="C151" s="59" t="s">
        <v>438</v>
      </c>
      <c r="D151" s="47"/>
      <c r="E151" s="47"/>
      <c r="F151" s="47"/>
      <c r="G151" s="45">
        <f>K151</f>
        <v>89200</v>
      </c>
      <c r="H151" s="45"/>
      <c r="I151" s="45"/>
      <c r="J151" s="45"/>
      <c r="K151" s="45">
        <f t="shared" si="38"/>
        <v>89200</v>
      </c>
      <c r="L151" s="45">
        <v>89200</v>
      </c>
      <c r="M151" s="45"/>
      <c r="N151" s="116">
        <f t="shared" si="34"/>
        <v>89200</v>
      </c>
      <c r="O151" s="3"/>
      <c r="P151" s="1"/>
      <c r="Q151" s="4"/>
      <c r="R151" s="4"/>
      <c r="S151" s="4"/>
      <c r="T151" s="4"/>
      <c r="U151" s="4"/>
      <c r="V151" s="4"/>
      <c r="W151" s="4"/>
      <c r="X151" s="4"/>
    </row>
    <row r="152" spans="1:16" ht="31.5" customHeight="1">
      <c r="A152" s="95" t="s">
        <v>338</v>
      </c>
      <c r="B152" s="96" t="s">
        <v>35</v>
      </c>
      <c r="C152" s="67" t="s">
        <v>439</v>
      </c>
      <c r="D152" s="67"/>
      <c r="E152" s="45"/>
      <c r="F152" s="45"/>
      <c r="G152" s="45">
        <f>K152</f>
        <v>100000</v>
      </c>
      <c r="H152" s="45"/>
      <c r="I152" s="45"/>
      <c r="J152" s="45"/>
      <c r="K152" s="45">
        <f t="shared" si="38"/>
        <v>100000</v>
      </c>
      <c r="L152" s="45">
        <v>100000</v>
      </c>
      <c r="M152" s="45"/>
      <c r="N152" s="116">
        <f t="shared" si="34"/>
        <v>100000</v>
      </c>
      <c r="O152" s="3"/>
      <c r="P152" s="14"/>
    </row>
    <row r="153" spans="1:16" ht="30.75" customHeight="1">
      <c r="A153" s="95" t="s">
        <v>458</v>
      </c>
      <c r="B153" s="96" t="s">
        <v>436</v>
      </c>
      <c r="C153" s="67" t="s">
        <v>437</v>
      </c>
      <c r="D153" s="67"/>
      <c r="E153" s="45"/>
      <c r="F153" s="45"/>
      <c r="G153" s="45">
        <f>K153</f>
        <v>90000</v>
      </c>
      <c r="H153" s="45"/>
      <c r="I153" s="45"/>
      <c r="J153" s="45"/>
      <c r="K153" s="45">
        <f t="shared" si="38"/>
        <v>90000</v>
      </c>
      <c r="L153" s="45">
        <v>90000</v>
      </c>
      <c r="M153" s="45"/>
      <c r="N153" s="116">
        <f t="shared" si="34"/>
        <v>90000</v>
      </c>
      <c r="O153" s="3"/>
      <c r="P153" s="14"/>
    </row>
    <row r="154" spans="1:24" s="40" customFormat="1" ht="19.5" customHeight="1">
      <c r="A154" s="120" t="s">
        <v>372</v>
      </c>
      <c r="B154" s="76" t="s">
        <v>41</v>
      </c>
      <c r="C154" s="77" t="s">
        <v>12</v>
      </c>
      <c r="D154" s="48"/>
      <c r="E154" s="48"/>
      <c r="F154" s="48"/>
      <c r="G154" s="46">
        <f aca="true" t="shared" si="40" ref="G154:L154">G156+G157+G158+G155</f>
        <v>735400</v>
      </c>
      <c r="H154" s="46">
        <f t="shared" si="40"/>
        <v>0</v>
      </c>
      <c r="I154" s="46">
        <f t="shared" si="40"/>
        <v>0</v>
      </c>
      <c r="J154" s="46">
        <f t="shared" si="40"/>
        <v>0</v>
      </c>
      <c r="K154" s="46">
        <f t="shared" si="40"/>
        <v>735400</v>
      </c>
      <c r="L154" s="46">
        <f t="shared" si="40"/>
        <v>735400</v>
      </c>
      <c r="M154" s="46">
        <f>M156+M157+M158</f>
        <v>0</v>
      </c>
      <c r="N154" s="118">
        <f t="shared" si="34"/>
        <v>735400</v>
      </c>
      <c r="O154" s="3"/>
      <c r="P154" s="20"/>
      <c r="Q154" s="39"/>
      <c r="R154" s="39"/>
      <c r="S154" s="39"/>
      <c r="T154" s="39"/>
      <c r="U154" s="39"/>
      <c r="V154" s="39"/>
      <c r="W154" s="39"/>
      <c r="X154" s="39"/>
    </row>
    <row r="155" spans="1:24" s="5" customFormat="1" ht="19.5" customHeight="1">
      <c r="A155" s="95" t="s">
        <v>459</v>
      </c>
      <c r="B155" s="55" t="s">
        <v>62</v>
      </c>
      <c r="C155" s="67" t="s">
        <v>440</v>
      </c>
      <c r="D155" s="47"/>
      <c r="E155" s="47"/>
      <c r="F155" s="47"/>
      <c r="G155" s="45">
        <f t="shared" si="36"/>
        <v>90000</v>
      </c>
      <c r="H155" s="45"/>
      <c r="I155" s="45"/>
      <c r="J155" s="45"/>
      <c r="K155" s="45">
        <f>L155</f>
        <v>90000</v>
      </c>
      <c r="L155" s="45">
        <v>90000</v>
      </c>
      <c r="M155" s="45"/>
      <c r="N155" s="116">
        <f t="shared" si="34"/>
        <v>90000</v>
      </c>
      <c r="O155" s="3"/>
      <c r="P155" s="1"/>
      <c r="Q155" s="4"/>
      <c r="R155" s="4"/>
      <c r="S155" s="4"/>
      <c r="T155" s="4"/>
      <c r="U155" s="4"/>
      <c r="V155" s="4"/>
      <c r="W155" s="4"/>
      <c r="X155" s="4"/>
    </row>
    <row r="156" spans="1:16" ht="18.75" customHeight="1">
      <c r="A156" s="57" t="s">
        <v>178</v>
      </c>
      <c r="B156" s="55" t="s">
        <v>63</v>
      </c>
      <c r="C156" s="67" t="s">
        <v>270</v>
      </c>
      <c r="D156" s="45"/>
      <c r="E156" s="45"/>
      <c r="F156" s="45"/>
      <c r="G156" s="45">
        <f t="shared" si="36"/>
        <v>260200</v>
      </c>
      <c r="H156" s="45"/>
      <c r="I156" s="45"/>
      <c r="J156" s="45"/>
      <c r="K156" s="45">
        <f>L156</f>
        <v>260200</v>
      </c>
      <c r="L156" s="45">
        <v>260200</v>
      </c>
      <c r="M156" s="45"/>
      <c r="N156" s="116">
        <f t="shared" si="34"/>
        <v>260200</v>
      </c>
      <c r="O156" s="3"/>
      <c r="P156" s="14"/>
    </row>
    <row r="157" spans="1:16" ht="29.25" customHeight="1">
      <c r="A157" s="57" t="s">
        <v>289</v>
      </c>
      <c r="B157" s="68" t="s">
        <v>64</v>
      </c>
      <c r="C157" s="67" t="s">
        <v>487</v>
      </c>
      <c r="D157" s="67"/>
      <c r="E157" s="45"/>
      <c r="F157" s="45"/>
      <c r="G157" s="45">
        <f t="shared" si="36"/>
        <v>135400</v>
      </c>
      <c r="H157" s="45"/>
      <c r="I157" s="45"/>
      <c r="J157" s="45"/>
      <c r="K157" s="45">
        <f>L157</f>
        <v>135400</v>
      </c>
      <c r="L157" s="45">
        <v>135400</v>
      </c>
      <c r="M157" s="45"/>
      <c r="N157" s="116">
        <f t="shared" si="34"/>
        <v>135400</v>
      </c>
      <c r="O157" s="3"/>
      <c r="P157" s="14"/>
    </row>
    <row r="158" spans="1:16" ht="29.25" customHeight="1">
      <c r="A158" s="57" t="s">
        <v>179</v>
      </c>
      <c r="B158" s="55" t="s">
        <v>66</v>
      </c>
      <c r="C158" s="67" t="s">
        <v>271</v>
      </c>
      <c r="D158" s="45"/>
      <c r="E158" s="45"/>
      <c r="F158" s="45"/>
      <c r="G158" s="45">
        <f t="shared" si="36"/>
        <v>249800</v>
      </c>
      <c r="H158" s="45"/>
      <c r="I158" s="45"/>
      <c r="J158" s="45"/>
      <c r="K158" s="45">
        <f>L158</f>
        <v>249800</v>
      </c>
      <c r="L158" s="45">
        <v>249800</v>
      </c>
      <c r="M158" s="45"/>
      <c r="N158" s="116">
        <f t="shared" si="34"/>
        <v>249800</v>
      </c>
      <c r="O158" s="3"/>
      <c r="P158" s="14"/>
    </row>
    <row r="159" spans="1:24" s="40" customFormat="1" ht="20.25" customHeight="1">
      <c r="A159" s="63" t="s">
        <v>373</v>
      </c>
      <c r="B159" s="76" t="s">
        <v>38</v>
      </c>
      <c r="C159" s="77" t="s">
        <v>11</v>
      </c>
      <c r="D159" s="48"/>
      <c r="E159" s="48"/>
      <c r="F159" s="48"/>
      <c r="G159" s="46">
        <f>G160+G161</f>
        <v>1987400</v>
      </c>
      <c r="H159" s="46">
        <f aca="true" t="shared" si="41" ref="H159:M159">H160+H161</f>
        <v>0</v>
      </c>
      <c r="I159" s="46">
        <f t="shared" si="41"/>
        <v>0</v>
      </c>
      <c r="J159" s="46">
        <f t="shared" si="41"/>
        <v>0</v>
      </c>
      <c r="K159" s="46">
        <f t="shared" si="41"/>
        <v>1987400</v>
      </c>
      <c r="L159" s="46">
        <f t="shared" si="41"/>
        <v>1987400</v>
      </c>
      <c r="M159" s="46">
        <f t="shared" si="41"/>
        <v>0</v>
      </c>
      <c r="N159" s="118">
        <f t="shared" si="34"/>
        <v>1987400</v>
      </c>
      <c r="O159" s="3"/>
      <c r="P159" s="20"/>
      <c r="Q159" s="39"/>
      <c r="R159" s="39"/>
      <c r="S159" s="39"/>
      <c r="T159" s="39"/>
      <c r="U159" s="39"/>
      <c r="V159" s="39"/>
      <c r="W159" s="39"/>
      <c r="X159" s="39"/>
    </row>
    <row r="160" spans="1:24" s="40" customFormat="1" ht="25.5" customHeight="1">
      <c r="A160" s="57" t="s">
        <v>306</v>
      </c>
      <c r="B160" s="55" t="s">
        <v>118</v>
      </c>
      <c r="C160" s="59" t="s">
        <v>427</v>
      </c>
      <c r="D160" s="48"/>
      <c r="E160" s="48"/>
      <c r="F160" s="48"/>
      <c r="G160" s="45">
        <f t="shared" si="36"/>
        <v>1297400</v>
      </c>
      <c r="H160" s="48"/>
      <c r="I160" s="48"/>
      <c r="J160" s="48"/>
      <c r="K160" s="45">
        <f>L160</f>
        <v>1297400</v>
      </c>
      <c r="L160" s="45">
        <v>1297400</v>
      </c>
      <c r="M160" s="46"/>
      <c r="N160" s="116">
        <f t="shared" si="34"/>
        <v>1297400</v>
      </c>
      <c r="O160" s="3"/>
      <c r="P160" s="20"/>
      <c r="Q160" s="39"/>
      <c r="R160" s="39"/>
      <c r="S160" s="39"/>
      <c r="T160" s="39"/>
      <c r="U160" s="39"/>
      <c r="V160" s="39"/>
      <c r="W160" s="39"/>
      <c r="X160" s="39"/>
    </row>
    <row r="161" spans="1:16" ht="19.5" customHeight="1">
      <c r="A161" s="57" t="s">
        <v>307</v>
      </c>
      <c r="B161" s="55" t="s">
        <v>39</v>
      </c>
      <c r="C161" s="59" t="s">
        <v>82</v>
      </c>
      <c r="D161" s="45"/>
      <c r="E161" s="45"/>
      <c r="F161" s="45"/>
      <c r="G161" s="45">
        <f t="shared" si="36"/>
        <v>690000</v>
      </c>
      <c r="H161" s="45"/>
      <c r="I161" s="45"/>
      <c r="J161" s="45"/>
      <c r="K161" s="45">
        <f>L161</f>
        <v>690000</v>
      </c>
      <c r="L161" s="45">
        <v>690000</v>
      </c>
      <c r="M161" s="45"/>
      <c r="N161" s="116">
        <f t="shared" si="34"/>
        <v>690000</v>
      </c>
      <c r="O161" s="3"/>
      <c r="P161" s="14"/>
    </row>
    <row r="162" spans="1:24" s="22" customFormat="1" ht="19.5" customHeight="1">
      <c r="A162" s="110" t="s">
        <v>374</v>
      </c>
      <c r="B162" s="60" t="s">
        <v>283</v>
      </c>
      <c r="C162" s="77" t="s">
        <v>284</v>
      </c>
      <c r="D162" s="46"/>
      <c r="E162" s="46"/>
      <c r="F162" s="46"/>
      <c r="G162" s="94">
        <f aca="true" t="shared" si="42" ref="G162:N162">G163+G164+G165</f>
        <v>6979100</v>
      </c>
      <c r="H162" s="94">
        <f t="shared" si="42"/>
        <v>0</v>
      </c>
      <c r="I162" s="94">
        <f t="shared" si="42"/>
        <v>0</v>
      </c>
      <c r="J162" s="94">
        <f t="shared" si="42"/>
        <v>0</v>
      </c>
      <c r="K162" s="94">
        <f t="shared" si="42"/>
        <v>6979100</v>
      </c>
      <c r="L162" s="94">
        <f t="shared" si="42"/>
        <v>6979100</v>
      </c>
      <c r="M162" s="94">
        <f t="shared" si="42"/>
        <v>0</v>
      </c>
      <c r="N162" s="162">
        <f t="shared" si="42"/>
        <v>6979100</v>
      </c>
      <c r="O162" s="3"/>
      <c r="P162" s="19"/>
      <c r="Q162" s="21"/>
      <c r="R162" s="21"/>
      <c r="S162" s="21"/>
      <c r="T162" s="21"/>
      <c r="U162" s="21"/>
      <c r="V162" s="21"/>
      <c r="W162" s="21"/>
      <c r="X162" s="21"/>
    </row>
    <row r="163" spans="1:16" ht="25.5" customHeight="1">
      <c r="A163" s="57" t="s">
        <v>166</v>
      </c>
      <c r="B163" s="55" t="s">
        <v>43</v>
      </c>
      <c r="C163" s="59" t="s">
        <v>167</v>
      </c>
      <c r="D163" s="45"/>
      <c r="E163" s="45"/>
      <c r="F163" s="45"/>
      <c r="G163" s="45">
        <f>H163+K163</f>
        <v>6423300</v>
      </c>
      <c r="H163" s="45"/>
      <c r="I163" s="45"/>
      <c r="J163" s="45"/>
      <c r="K163" s="45">
        <f>L163</f>
        <v>6423300</v>
      </c>
      <c r="L163" s="45">
        <f>6485300-62000</f>
        <v>6423300</v>
      </c>
      <c r="M163" s="45"/>
      <c r="N163" s="116">
        <f>D163+G163</f>
        <v>6423300</v>
      </c>
      <c r="O163" s="3"/>
      <c r="P163" s="14"/>
    </row>
    <row r="164" spans="1:16" ht="20.25" customHeight="1">
      <c r="A164" s="57" t="s">
        <v>454</v>
      </c>
      <c r="B164" s="55" t="s">
        <v>433</v>
      </c>
      <c r="C164" s="59" t="s">
        <v>441</v>
      </c>
      <c r="D164" s="45"/>
      <c r="E164" s="45"/>
      <c r="F164" s="45"/>
      <c r="G164" s="45">
        <f>H164+K164</f>
        <v>460400</v>
      </c>
      <c r="H164" s="45"/>
      <c r="I164" s="45"/>
      <c r="J164" s="45"/>
      <c r="K164" s="45">
        <f>L164</f>
        <v>460400</v>
      </c>
      <c r="L164" s="45">
        <v>460400</v>
      </c>
      <c r="M164" s="45"/>
      <c r="N164" s="116">
        <f>D164+G164</f>
        <v>460400</v>
      </c>
      <c r="O164" s="3"/>
      <c r="P164" s="14"/>
    </row>
    <row r="165" spans="1:16" ht="30" customHeight="1">
      <c r="A165" s="57" t="s">
        <v>455</v>
      </c>
      <c r="B165" s="55" t="s">
        <v>442</v>
      </c>
      <c r="C165" s="59" t="s">
        <v>443</v>
      </c>
      <c r="D165" s="45"/>
      <c r="E165" s="45"/>
      <c r="F165" s="45"/>
      <c r="G165" s="45">
        <f>H165+K165</f>
        <v>95400</v>
      </c>
      <c r="H165" s="45"/>
      <c r="I165" s="45"/>
      <c r="J165" s="45"/>
      <c r="K165" s="45">
        <f>L165</f>
        <v>95400</v>
      </c>
      <c r="L165" s="45">
        <v>95400</v>
      </c>
      <c r="M165" s="45"/>
      <c r="N165" s="116">
        <f>D165+G165</f>
        <v>95400</v>
      </c>
      <c r="O165" s="3"/>
      <c r="P165" s="14"/>
    </row>
    <row r="166" spans="1:24" s="40" customFormat="1" ht="19.5" customHeight="1" hidden="1">
      <c r="A166" s="63"/>
      <c r="B166" s="60"/>
      <c r="C166" s="77"/>
      <c r="D166" s="46"/>
      <c r="E166" s="46"/>
      <c r="F166" s="46"/>
      <c r="G166" s="46"/>
      <c r="H166" s="46"/>
      <c r="I166" s="46"/>
      <c r="J166" s="46"/>
      <c r="K166" s="46"/>
      <c r="L166" s="46"/>
      <c r="M166" s="46"/>
      <c r="N166" s="118">
        <f aca="true" t="shared" si="43" ref="N166:N182">D166+G166</f>
        <v>0</v>
      </c>
      <c r="O166" s="3"/>
      <c r="P166" s="20"/>
      <c r="Q166" s="39"/>
      <c r="R166" s="39"/>
      <c r="S166" s="39"/>
      <c r="T166" s="39"/>
      <c r="U166" s="39"/>
      <c r="V166" s="39"/>
      <c r="W166" s="39"/>
      <c r="X166" s="39"/>
    </row>
    <row r="167" spans="1:24" s="40" customFormat="1" ht="27.75" customHeight="1">
      <c r="A167" s="57" t="s">
        <v>456</v>
      </c>
      <c r="B167" s="15">
        <v>250324</v>
      </c>
      <c r="C167" s="59" t="s">
        <v>444</v>
      </c>
      <c r="D167" s="46"/>
      <c r="E167" s="46"/>
      <c r="F167" s="46"/>
      <c r="G167" s="45">
        <f t="shared" si="36"/>
        <v>370000</v>
      </c>
      <c r="H167" s="46"/>
      <c r="I167" s="46"/>
      <c r="J167" s="46"/>
      <c r="K167" s="45">
        <f>L167</f>
        <v>370000</v>
      </c>
      <c r="L167" s="45">
        <v>370000</v>
      </c>
      <c r="M167" s="46"/>
      <c r="N167" s="116">
        <f t="shared" si="43"/>
        <v>370000</v>
      </c>
      <c r="O167" s="3"/>
      <c r="P167" s="20"/>
      <c r="Q167" s="39"/>
      <c r="R167" s="39"/>
      <c r="S167" s="39"/>
      <c r="T167" s="39"/>
      <c r="U167" s="39"/>
      <c r="V167" s="39"/>
      <c r="W167" s="39"/>
      <c r="X167" s="39"/>
    </row>
    <row r="168" spans="1:24" s="5" customFormat="1" ht="16.5" customHeight="1">
      <c r="A168" s="57" t="s">
        <v>375</v>
      </c>
      <c r="B168" s="15">
        <v>250404</v>
      </c>
      <c r="C168" s="59" t="s">
        <v>10</v>
      </c>
      <c r="D168" s="45"/>
      <c r="E168" s="45"/>
      <c r="F168" s="45"/>
      <c r="G168" s="45">
        <f>G169+G170</f>
        <v>1620100</v>
      </c>
      <c r="H168" s="45">
        <f aca="true" t="shared" si="44" ref="H168:M168">H169+H170</f>
        <v>0</v>
      </c>
      <c r="I168" s="45">
        <f t="shared" si="44"/>
        <v>0</v>
      </c>
      <c r="J168" s="45">
        <f t="shared" si="44"/>
        <v>0</v>
      </c>
      <c r="K168" s="45">
        <f t="shared" si="44"/>
        <v>1620100</v>
      </c>
      <c r="L168" s="45">
        <f t="shared" si="44"/>
        <v>1620100</v>
      </c>
      <c r="M168" s="45">
        <f t="shared" si="44"/>
        <v>0</v>
      </c>
      <c r="N168" s="116">
        <f t="shared" si="43"/>
        <v>1620100</v>
      </c>
      <c r="O168" s="3"/>
      <c r="P168" s="1"/>
      <c r="Q168" s="4"/>
      <c r="R168" s="4"/>
      <c r="S168" s="4"/>
      <c r="T168" s="4"/>
      <c r="U168" s="4"/>
      <c r="V168" s="4"/>
      <c r="W168" s="4"/>
      <c r="X168" s="4"/>
    </row>
    <row r="169" spans="1:24" s="40" customFormat="1" ht="27.75" customHeight="1">
      <c r="A169" s="63" t="s">
        <v>402</v>
      </c>
      <c r="B169" s="127">
        <v>250404</v>
      </c>
      <c r="C169" s="61" t="s">
        <v>351</v>
      </c>
      <c r="D169" s="46"/>
      <c r="E169" s="46"/>
      <c r="F169" s="46"/>
      <c r="G169" s="46">
        <f>H169+K169</f>
        <v>9000</v>
      </c>
      <c r="H169" s="46"/>
      <c r="I169" s="46"/>
      <c r="J169" s="46"/>
      <c r="K169" s="46">
        <f>L169</f>
        <v>9000</v>
      </c>
      <c r="L169" s="46">
        <v>9000</v>
      </c>
      <c r="M169" s="46"/>
      <c r="N169" s="118">
        <f t="shared" si="43"/>
        <v>9000</v>
      </c>
      <c r="O169" s="18"/>
      <c r="P169" s="20"/>
      <c r="Q169" s="39"/>
      <c r="R169" s="39"/>
      <c r="S169" s="39"/>
      <c r="T169" s="39"/>
      <c r="U169" s="39"/>
      <c r="V169" s="39"/>
      <c r="W169" s="39"/>
      <c r="X169" s="39"/>
    </row>
    <row r="170" spans="1:24" s="22" customFormat="1" ht="25.5" customHeight="1">
      <c r="A170" s="63" t="s">
        <v>403</v>
      </c>
      <c r="B170" s="127">
        <v>250404</v>
      </c>
      <c r="C170" s="61" t="s">
        <v>281</v>
      </c>
      <c r="D170" s="46"/>
      <c r="E170" s="46"/>
      <c r="F170" s="46"/>
      <c r="G170" s="46">
        <f>H170+K170</f>
        <v>1611100</v>
      </c>
      <c r="H170" s="46"/>
      <c r="I170" s="46"/>
      <c r="J170" s="46"/>
      <c r="K170" s="46">
        <f>L170</f>
        <v>1611100</v>
      </c>
      <c r="L170" s="46">
        <v>1611100</v>
      </c>
      <c r="M170" s="46"/>
      <c r="N170" s="118">
        <f t="shared" si="43"/>
        <v>1611100</v>
      </c>
      <c r="O170" s="18"/>
      <c r="P170" s="19"/>
      <c r="Q170" s="21"/>
      <c r="R170" s="21"/>
      <c r="S170" s="21"/>
      <c r="T170" s="21"/>
      <c r="U170" s="21"/>
      <c r="V170" s="21"/>
      <c r="W170" s="21"/>
      <c r="X170" s="21"/>
    </row>
    <row r="171" spans="1:24" s="5" customFormat="1" ht="23.25" customHeight="1">
      <c r="A171" s="57" t="s">
        <v>235</v>
      </c>
      <c r="B171" s="66" t="s">
        <v>138</v>
      </c>
      <c r="C171" s="65" t="s">
        <v>105</v>
      </c>
      <c r="D171" s="47">
        <f>D172+D173</f>
        <v>599400</v>
      </c>
      <c r="E171" s="47">
        <f>E172+E173</f>
        <v>358000</v>
      </c>
      <c r="F171" s="47">
        <f aca="true" t="shared" si="45" ref="F171:M171">F172+F173</f>
        <v>35600</v>
      </c>
      <c r="G171" s="47">
        <f>G172+G173+G174</f>
        <v>2428070</v>
      </c>
      <c r="H171" s="47">
        <f t="shared" si="45"/>
        <v>960200</v>
      </c>
      <c r="I171" s="47">
        <f t="shared" si="45"/>
        <v>403000</v>
      </c>
      <c r="J171" s="47">
        <f t="shared" si="45"/>
        <v>9600</v>
      </c>
      <c r="K171" s="47">
        <f>K172+K173+K174</f>
        <v>1467870</v>
      </c>
      <c r="L171" s="47">
        <f t="shared" si="45"/>
        <v>763550</v>
      </c>
      <c r="M171" s="47">
        <f t="shared" si="45"/>
        <v>0</v>
      </c>
      <c r="N171" s="117">
        <f>D171+G171</f>
        <v>3027470</v>
      </c>
      <c r="O171" s="3"/>
      <c r="P171" s="1"/>
      <c r="Q171" s="124"/>
      <c r="R171" s="4"/>
      <c r="S171" s="4"/>
      <c r="T171" s="4"/>
      <c r="U171" s="4"/>
      <c r="V171" s="4"/>
      <c r="W171" s="4"/>
      <c r="X171" s="4"/>
    </row>
    <row r="172" spans="1:16" ht="27.75" customHeight="1">
      <c r="A172" s="57" t="s">
        <v>388</v>
      </c>
      <c r="B172" s="55" t="s">
        <v>27</v>
      </c>
      <c r="C172" s="58" t="s">
        <v>253</v>
      </c>
      <c r="D172" s="45">
        <f>599400</f>
        <v>599400</v>
      </c>
      <c r="E172" s="45">
        <v>358000</v>
      </c>
      <c r="F172" s="45">
        <v>35600</v>
      </c>
      <c r="G172" s="45">
        <f>H172+K172</f>
        <v>960200</v>
      </c>
      <c r="H172" s="45">
        <v>960200</v>
      </c>
      <c r="I172" s="45">
        <v>403000</v>
      </c>
      <c r="J172" s="45">
        <v>9600</v>
      </c>
      <c r="K172" s="45">
        <f>L172</f>
        <v>0</v>
      </c>
      <c r="L172" s="45"/>
      <c r="M172" s="45"/>
      <c r="N172" s="116">
        <f t="shared" si="43"/>
        <v>1559600</v>
      </c>
      <c r="O172" s="3"/>
      <c r="P172" s="1"/>
    </row>
    <row r="173" spans="1:16" ht="28.5" customHeight="1">
      <c r="A173" s="57" t="s">
        <v>308</v>
      </c>
      <c r="B173" s="55" t="s">
        <v>121</v>
      </c>
      <c r="C173" s="58" t="s">
        <v>122</v>
      </c>
      <c r="D173" s="45"/>
      <c r="E173" s="45"/>
      <c r="F173" s="45"/>
      <c r="G173" s="45">
        <f>H173+K173</f>
        <v>763550</v>
      </c>
      <c r="H173" s="45"/>
      <c r="I173" s="45"/>
      <c r="J173" s="45"/>
      <c r="K173" s="45">
        <f>L173</f>
        <v>763550</v>
      </c>
      <c r="L173" s="45">
        <v>763550</v>
      </c>
      <c r="M173" s="45"/>
      <c r="N173" s="116">
        <f t="shared" si="43"/>
        <v>763550</v>
      </c>
      <c r="O173" s="3"/>
      <c r="P173" s="1"/>
    </row>
    <row r="174" spans="1:16" ht="28.5" customHeight="1">
      <c r="A174" s="57" t="s">
        <v>309</v>
      </c>
      <c r="B174" s="55" t="s">
        <v>244</v>
      </c>
      <c r="C174" s="59" t="s">
        <v>245</v>
      </c>
      <c r="D174" s="45"/>
      <c r="E174" s="45"/>
      <c r="F174" s="45"/>
      <c r="G174" s="45">
        <f>H174+K174</f>
        <v>704320</v>
      </c>
      <c r="H174" s="45"/>
      <c r="I174" s="45"/>
      <c r="J174" s="45"/>
      <c r="K174" s="45">
        <f>K175</f>
        <v>704320</v>
      </c>
      <c r="L174" s="45"/>
      <c r="M174" s="45"/>
      <c r="N174" s="116">
        <f>D174+G174</f>
        <v>704320</v>
      </c>
      <c r="O174" s="3"/>
      <c r="P174" s="1"/>
    </row>
    <row r="175" spans="1:24" s="123" customFormat="1" ht="28.5" customHeight="1">
      <c r="A175" s="63" t="s">
        <v>404</v>
      </c>
      <c r="B175" s="60" t="s">
        <v>244</v>
      </c>
      <c r="C175" s="61" t="s">
        <v>413</v>
      </c>
      <c r="D175" s="46"/>
      <c r="E175" s="46"/>
      <c r="F175" s="46"/>
      <c r="G175" s="46">
        <f>H175+K175</f>
        <v>704320</v>
      </c>
      <c r="H175" s="46"/>
      <c r="I175" s="46"/>
      <c r="J175" s="46"/>
      <c r="K175" s="46">
        <v>704320</v>
      </c>
      <c r="L175" s="46"/>
      <c r="M175" s="46"/>
      <c r="N175" s="118">
        <f t="shared" si="43"/>
        <v>704320</v>
      </c>
      <c r="O175" s="18"/>
      <c r="P175" s="121"/>
      <c r="Q175" s="122"/>
      <c r="R175" s="122"/>
      <c r="S175" s="122"/>
      <c r="T175" s="122"/>
      <c r="U175" s="122"/>
      <c r="V175" s="122"/>
      <c r="W175" s="122"/>
      <c r="X175" s="122"/>
    </row>
    <row r="176" spans="1:24" s="5" customFormat="1" ht="30.75" customHeight="1">
      <c r="A176" s="57" t="s">
        <v>236</v>
      </c>
      <c r="B176" s="66" t="s">
        <v>139</v>
      </c>
      <c r="C176" s="78" t="s">
        <v>103</v>
      </c>
      <c r="D176" s="47">
        <f>D177+D181+D178</f>
        <v>945200</v>
      </c>
      <c r="E176" s="47">
        <f>E177+E181+E178</f>
        <v>554600</v>
      </c>
      <c r="F176" s="47">
        <f>F177+F181+F178</f>
        <v>37030</v>
      </c>
      <c r="G176" s="47">
        <f aca="true" t="shared" si="46" ref="G176:N176">G177+G178+G180+G179</f>
        <v>1489200</v>
      </c>
      <c r="H176" s="47">
        <f t="shared" si="46"/>
        <v>1297700</v>
      </c>
      <c r="I176" s="47">
        <f t="shared" si="46"/>
        <v>0</v>
      </c>
      <c r="J176" s="47">
        <f t="shared" si="46"/>
        <v>0</v>
      </c>
      <c r="K176" s="47">
        <f t="shared" si="46"/>
        <v>191500</v>
      </c>
      <c r="L176" s="47">
        <f t="shared" si="46"/>
        <v>191500</v>
      </c>
      <c r="M176" s="47">
        <f t="shared" si="46"/>
        <v>0</v>
      </c>
      <c r="N176" s="117">
        <f t="shared" si="46"/>
        <v>2434400</v>
      </c>
      <c r="O176" s="3"/>
      <c r="P176" s="1"/>
      <c r="Q176" s="4"/>
      <c r="R176" s="4"/>
      <c r="S176" s="4"/>
      <c r="T176" s="4"/>
      <c r="U176" s="4"/>
      <c r="V176" s="4"/>
      <c r="W176" s="4"/>
      <c r="X176" s="4"/>
    </row>
    <row r="177" spans="1:16" ht="33.75" customHeight="1">
      <c r="A177" s="57" t="s">
        <v>389</v>
      </c>
      <c r="B177" s="55" t="s">
        <v>27</v>
      </c>
      <c r="C177" s="58" t="s">
        <v>254</v>
      </c>
      <c r="D177" s="45">
        <v>928700</v>
      </c>
      <c r="E177" s="45">
        <v>554600</v>
      </c>
      <c r="F177" s="45">
        <v>37030</v>
      </c>
      <c r="G177" s="45">
        <f>H177+K177</f>
        <v>0</v>
      </c>
      <c r="H177" s="45"/>
      <c r="I177" s="45"/>
      <c r="J177" s="45"/>
      <c r="K177" s="45">
        <f>L177</f>
        <v>0</v>
      </c>
      <c r="L177" s="45"/>
      <c r="M177" s="45"/>
      <c r="N177" s="116">
        <f t="shared" si="43"/>
        <v>928700</v>
      </c>
      <c r="O177" s="3"/>
      <c r="P177" s="14"/>
    </row>
    <row r="178" spans="1:16" ht="25.5" customHeight="1">
      <c r="A178" s="57" t="s">
        <v>450</v>
      </c>
      <c r="B178" s="55" t="s">
        <v>429</v>
      </c>
      <c r="C178" s="58" t="s">
        <v>449</v>
      </c>
      <c r="D178" s="45">
        <v>16500</v>
      </c>
      <c r="E178" s="45"/>
      <c r="F178" s="45"/>
      <c r="G178" s="45">
        <f>K178</f>
        <v>41500</v>
      </c>
      <c r="H178" s="45"/>
      <c r="I178" s="45"/>
      <c r="J178" s="45"/>
      <c r="K178" s="45">
        <f>L178</f>
        <v>41500</v>
      </c>
      <c r="L178" s="45">
        <v>41500</v>
      </c>
      <c r="M178" s="45"/>
      <c r="N178" s="116">
        <f t="shared" si="43"/>
        <v>58000</v>
      </c>
      <c r="O178" s="3"/>
      <c r="P178" s="14"/>
    </row>
    <row r="179" spans="1:16" ht="25.5" customHeight="1">
      <c r="A179" s="57" t="s">
        <v>448</v>
      </c>
      <c r="B179" s="55" t="s">
        <v>89</v>
      </c>
      <c r="C179" s="59" t="s">
        <v>165</v>
      </c>
      <c r="D179" s="45"/>
      <c r="E179" s="45"/>
      <c r="F179" s="45"/>
      <c r="G179" s="45">
        <v>150000</v>
      </c>
      <c r="H179" s="45"/>
      <c r="I179" s="45"/>
      <c r="J179" s="45"/>
      <c r="K179" s="45">
        <v>150000</v>
      </c>
      <c r="L179" s="45">
        <v>150000</v>
      </c>
      <c r="M179" s="45"/>
      <c r="N179" s="116">
        <f t="shared" si="43"/>
        <v>150000</v>
      </c>
      <c r="O179" s="3"/>
      <c r="P179" s="14"/>
    </row>
    <row r="180" spans="1:24" s="22" customFormat="1" ht="19.5" customHeight="1">
      <c r="A180" s="63" t="s">
        <v>453</v>
      </c>
      <c r="B180" s="60" t="s">
        <v>447</v>
      </c>
      <c r="C180" s="54" t="s">
        <v>446</v>
      </c>
      <c r="D180" s="46"/>
      <c r="E180" s="46"/>
      <c r="F180" s="46"/>
      <c r="G180" s="46">
        <f>G181+G182</f>
        <v>1297700</v>
      </c>
      <c r="H180" s="46">
        <f aca="true" t="shared" si="47" ref="H180:M180">H181+H182</f>
        <v>1297700</v>
      </c>
      <c r="I180" s="46">
        <f t="shared" si="47"/>
        <v>0</v>
      </c>
      <c r="J180" s="46">
        <f t="shared" si="47"/>
        <v>0</v>
      </c>
      <c r="K180" s="46">
        <f t="shared" si="47"/>
        <v>0</v>
      </c>
      <c r="L180" s="46">
        <f t="shared" si="47"/>
        <v>0</v>
      </c>
      <c r="M180" s="46">
        <f t="shared" si="47"/>
        <v>0</v>
      </c>
      <c r="N180" s="118">
        <f t="shared" si="43"/>
        <v>1297700</v>
      </c>
      <c r="O180" s="3"/>
      <c r="P180" s="19"/>
      <c r="Q180" s="21"/>
      <c r="R180" s="21"/>
      <c r="S180" s="21"/>
      <c r="T180" s="21"/>
      <c r="U180" s="21"/>
      <c r="V180" s="21"/>
      <c r="W180" s="21"/>
      <c r="X180" s="21"/>
    </row>
    <row r="181" spans="1:16" ht="27.75" customHeight="1">
      <c r="A181" s="57" t="s">
        <v>180</v>
      </c>
      <c r="B181" s="55" t="s">
        <v>78</v>
      </c>
      <c r="C181" s="58" t="s">
        <v>467</v>
      </c>
      <c r="D181" s="45"/>
      <c r="E181" s="45"/>
      <c r="F181" s="45"/>
      <c r="G181" s="45">
        <f>H181+K181</f>
        <v>1197700</v>
      </c>
      <c r="H181" s="45">
        <v>1197700</v>
      </c>
      <c r="I181" s="45"/>
      <c r="J181" s="45"/>
      <c r="K181" s="45">
        <f>L181</f>
        <v>0</v>
      </c>
      <c r="L181" s="45"/>
      <c r="M181" s="45"/>
      <c r="N181" s="116">
        <f t="shared" si="43"/>
        <v>1197700</v>
      </c>
      <c r="O181" s="3"/>
      <c r="P181" s="14"/>
    </row>
    <row r="182" spans="1:16" ht="27.75" customHeight="1">
      <c r="A182" s="57" t="s">
        <v>451</v>
      </c>
      <c r="B182" s="55" t="s">
        <v>244</v>
      </c>
      <c r="C182" s="59" t="s">
        <v>452</v>
      </c>
      <c r="D182" s="45"/>
      <c r="E182" s="45"/>
      <c r="F182" s="45"/>
      <c r="G182" s="45">
        <v>100000</v>
      </c>
      <c r="H182" s="45">
        <v>100000</v>
      </c>
      <c r="I182" s="45"/>
      <c r="J182" s="45"/>
      <c r="K182" s="45"/>
      <c r="L182" s="45"/>
      <c r="M182" s="45"/>
      <c r="N182" s="116">
        <f t="shared" si="43"/>
        <v>100000</v>
      </c>
      <c r="O182" s="3"/>
      <c r="P182" s="14"/>
    </row>
    <row r="183" spans="1:24" s="5" customFormat="1" ht="25.5" customHeight="1">
      <c r="A183" s="57" t="s">
        <v>237</v>
      </c>
      <c r="B183" s="66" t="s">
        <v>140</v>
      </c>
      <c r="C183" s="65" t="s">
        <v>141</v>
      </c>
      <c r="D183" s="47">
        <f aca="true" t="shared" si="48" ref="D183:N183">D184+D185+D187+D191+D192+D194+D189</f>
        <v>17390848.8</v>
      </c>
      <c r="E183" s="47">
        <f t="shared" si="48"/>
        <v>183100</v>
      </c>
      <c r="F183" s="47">
        <f t="shared" si="48"/>
        <v>13960</v>
      </c>
      <c r="G183" s="47">
        <f t="shared" si="48"/>
        <v>11300</v>
      </c>
      <c r="H183" s="47">
        <f t="shared" si="48"/>
        <v>0</v>
      </c>
      <c r="I183" s="47">
        <f t="shared" si="48"/>
        <v>0</v>
      </c>
      <c r="J183" s="47">
        <f t="shared" si="48"/>
        <v>0</v>
      </c>
      <c r="K183" s="47">
        <f t="shared" si="48"/>
        <v>11300</v>
      </c>
      <c r="L183" s="47">
        <f t="shared" si="48"/>
        <v>11300</v>
      </c>
      <c r="M183" s="47">
        <f t="shared" si="48"/>
        <v>0</v>
      </c>
      <c r="N183" s="117">
        <f t="shared" si="48"/>
        <v>17402148.8</v>
      </c>
      <c r="O183" s="3"/>
      <c r="P183" s="1"/>
      <c r="Q183" s="4"/>
      <c r="R183" s="4"/>
      <c r="S183" s="4"/>
      <c r="T183" s="4"/>
      <c r="U183" s="4"/>
      <c r="V183" s="4"/>
      <c r="W183" s="4"/>
      <c r="X183" s="4"/>
    </row>
    <row r="184" spans="1:24" s="107" customFormat="1" ht="23.25" customHeight="1">
      <c r="A184" s="57" t="s">
        <v>390</v>
      </c>
      <c r="B184" s="55" t="s">
        <v>27</v>
      </c>
      <c r="C184" s="58" t="s">
        <v>255</v>
      </c>
      <c r="D184" s="45">
        <f>313555-13087.2</f>
        <v>300467.8</v>
      </c>
      <c r="E184" s="45">
        <f>189948-6848</f>
        <v>183100</v>
      </c>
      <c r="F184" s="45">
        <v>13960</v>
      </c>
      <c r="G184" s="45">
        <f aca="true" t="shared" si="49" ref="G184:G214">H184+K184</f>
        <v>0</v>
      </c>
      <c r="H184" s="45"/>
      <c r="I184" s="45"/>
      <c r="J184" s="45"/>
      <c r="K184" s="45">
        <f>L184</f>
        <v>0</v>
      </c>
      <c r="L184" s="45"/>
      <c r="M184" s="45"/>
      <c r="N184" s="116">
        <f aca="true" t="shared" si="50" ref="N184:N200">D184+G184</f>
        <v>300467.8</v>
      </c>
      <c r="O184" s="152"/>
      <c r="P184" s="153"/>
      <c r="Q184" s="106"/>
      <c r="R184" s="106"/>
      <c r="S184" s="106"/>
      <c r="T184" s="106"/>
      <c r="U184" s="106"/>
      <c r="V184" s="106"/>
      <c r="W184" s="106"/>
      <c r="X184" s="106"/>
    </row>
    <row r="185" spans="1:16" ht="24" customHeight="1">
      <c r="A185" s="57" t="s">
        <v>336</v>
      </c>
      <c r="B185" s="55" t="s">
        <v>31</v>
      </c>
      <c r="C185" s="59" t="s">
        <v>72</v>
      </c>
      <c r="D185" s="45">
        <v>34500</v>
      </c>
      <c r="E185" s="45"/>
      <c r="F185" s="45"/>
      <c r="G185" s="45">
        <f t="shared" si="49"/>
        <v>0</v>
      </c>
      <c r="H185" s="45"/>
      <c r="I185" s="45"/>
      <c r="J185" s="45"/>
      <c r="K185" s="45">
        <f>L185</f>
        <v>0</v>
      </c>
      <c r="L185" s="45"/>
      <c r="M185" s="45"/>
      <c r="N185" s="116">
        <f t="shared" si="50"/>
        <v>34500</v>
      </c>
      <c r="O185" s="3"/>
      <c r="P185" s="14"/>
    </row>
    <row r="186" spans="1:24" s="22" customFormat="1" ht="39.75" customHeight="1">
      <c r="A186" s="151" t="s">
        <v>417</v>
      </c>
      <c r="B186" s="60" t="s">
        <v>31</v>
      </c>
      <c r="C186" s="61" t="s">
        <v>415</v>
      </c>
      <c r="D186" s="46">
        <v>34500</v>
      </c>
      <c r="E186" s="46"/>
      <c r="F186" s="46"/>
      <c r="G186" s="46">
        <f>H186+K186</f>
        <v>0</v>
      </c>
      <c r="H186" s="46"/>
      <c r="I186" s="46"/>
      <c r="J186" s="46"/>
      <c r="K186" s="46">
        <f>L186</f>
        <v>0</v>
      </c>
      <c r="L186" s="46"/>
      <c r="M186" s="46"/>
      <c r="N186" s="118">
        <f>D186+G186</f>
        <v>34500</v>
      </c>
      <c r="O186" s="18"/>
      <c r="P186" s="19"/>
      <c r="Q186" s="21"/>
      <c r="R186" s="21"/>
      <c r="S186" s="21"/>
      <c r="T186" s="21"/>
      <c r="U186" s="21"/>
      <c r="V186" s="21"/>
      <c r="W186" s="21"/>
      <c r="X186" s="21"/>
    </row>
    <row r="187" spans="1:16" ht="39" customHeight="1">
      <c r="A187" s="176" t="s">
        <v>310</v>
      </c>
      <c r="B187" s="187" t="s">
        <v>68</v>
      </c>
      <c r="C187" s="79" t="s">
        <v>462</v>
      </c>
      <c r="D187" s="45">
        <f>250000-9019+D188</f>
        <v>8740981</v>
      </c>
      <c r="E187" s="45"/>
      <c r="F187" s="45"/>
      <c r="G187" s="45">
        <f t="shared" si="49"/>
        <v>0</v>
      </c>
      <c r="H187" s="45"/>
      <c r="I187" s="45"/>
      <c r="J187" s="45"/>
      <c r="K187" s="45">
        <f>L187</f>
        <v>0</v>
      </c>
      <c r="L187" s="45"/>
      <c r="M187" s="45"/>
      <c r="N187" s="116">
        <f t="shared" si="50"/>
        <v>8740981</v>
      </c>
      <c r="O187" s="3"/>
      <c r="P187" s="14"/>
    </row>
    <row r="188" spans="1:24" s="22" customFormat="1" ht="16.5" customHeight="1">
      <c r="A188" s="177"/>
      <c r="B188" s="187"/>
      <c r="C188" s="80" t="s">
        <v>463</v>
      </c>
      <c r="D188" s="46">
        <v>8500000</v>
      </c>
      <c r="E188" s="46"/>
      <c r="F188" s="46"/>
      <c r="G188" s="45">
        <f t="shared" si="49"/>
        <v>0</v>
      </c>
      <c r="H188" s="46"/>
      <c r="I188" s="46"/>
      <c r="J188" s="46"/>
      <c r="K188" s="45">
        <f>L188</f>
        <v>0</v>
      </c>
      <c r="L188" s="46"/>
      <c r="M188" s="46"/>
      <c r="N188" s="116">
        <f t="shared" si="50"/>
        <v>8500000</v>
      </c>
      <c r="O188" s="3"/>
      <c r="P188" s="19"/>
      <c r="Q188" s="21"/>
      <c r="R188" s="21"/>
      <c r="S188" s="21"/>
      <c r="T188" s="21"/>
      <c r="U188" s="21"/>
      <c r="V188" s="21"/>
      <c r="W188" s="21"/>
      <c r="X188" s="21"/>
    </row>
    <row r="189" spans="1:16" ht="18" customHeight="1">
      <c r="A189" s="17" t="s">
        <v>469</v>
      </c>
      <c r="B189" s="55" t="s">
        <v>430</v>
      </c>
      <c r="C189" s="58" t="s">
        <v>465</v>
      </c>
      <c r="D189" s="45">
        <v>30000</v>
      </c>
      <c r="E189" s="45"/>
      <c r="F189" s="45"/>
      <c r="G189" s="45"/>
      <c r="H189" s="45"/>
      <c r="I189" s="45"/>
      <c r="J189" s="45"/>
      <c r="K189" s="45"/>
      <c r="L189" s="45"/>
      <c r="M189" s="45"/>
      <c r="N189" s="116">
        <f t="shared" si="50"/>
        <v>30000</v>
      </c>
      <c r="O189" s="3"/>
      <c r="P189" s="14"/>
    </row>
    <row r="190" spans="1:24" s="22" customFormat="1" ht="22.5" customHeight="1">
      <c r="A190" s="126" t="s">
        <v>466</v>
      </c>
      <c r="B190" s="60" t="s">
        <v>430</v>
      </c>
      <c r="C190" s="54" t="s">
        <v>488</v>
      </c>
      <c r="D190" s="46">
        <v>30000</v>
      </c>
      <c r="E190" s="46"/>
      <c r="F190" s="46"/>
      <c r="G190" s="46"/>
      <c r="H190" s="46"/>
      <c r="I190" s="46"/>
      <c r="J190" s="46"/>
      <c r="K190" s="46"/>
      <c r="L190" s="46"/>
      <c r="M190" s="46"/>
      <c r="N190" s="118">
        <f t="shared" si="50"/>
        <v>30000</v>
      </c>
      <c r="O190" s="18"/>
      <c r="P190" s="19"/>
      <c r="Q190" s="21"/>
      <c r="R190" s="21"/>
      <c r="S190" s="21"/>
      <c r="T190" s="21"/>
      <c r="U190" s="21"/>
      <c r="V190" s="21"/>
      <c r="W190" s="21"/>
      <c r="X190" s="21"/>
    </row>
    <row r="191" spans="1:16" ht="41.25" customHeight="1">
      <c r="A191" s="57" t="s">
        <v>311</v>
      </c>
      <c r="B191" s="55" t="s">
        <v>86</v>
      </c>
      <c r="C191" s="79" t="s">
        <v>104</v>
      </c>
      <c r="D191" s="45">
        <v>180683</v>
      </c>
      <c r="E191" s="45"/>
      <c r="F191" s="45"/>
      <c r="G191" s="45">
        <f t="shared" si="49"/>
        <v>0</v>
      </c>
      <c r="H191" s="45"/>
      <c r="I191" s="45"/>
      <c r="J191" s="45"/>
      <c r="K191" s="45">
        <f>L191</f>
        <v>0</v>
      </c>
      <c r="L191" s="45"/>
      <c r="M191" s="45"/>
      <c r="N191" s="116">
        <f t="shared" si="50"/>
        <v>180683</v>
      </c>
      <c r="O191" s="3"/>
      <c r="P191" s="14"/>
    </row>
    <row r="192" spans="1:16" ht="42.75" customHeight="1">
      <c r="A192" s="57" t="s">
        <v>312</v>
      </c>
      <c r="B192" s="55" t="s">
        <v>44</v>
      </c>
      <c r="C192" s="79" t="s">
        <v>464</v>
      </c>
      <c r="D192" s="45">
        <v>8104217</v>
      </c>
      <c r="E192" s="45"/>
      <c r="F192" s="45"/>
      <c r="G192" s="45">
        <f t="shared" si="49"/>
        <v>0</v>
      </c>
      <c r="H192" s="45"/>
      <c r="I192" s="45"/>
      <c r="J192" s="45"/>
      <c r="K192" s="45">
        <f>L192</f>
        <v>0</v>
      </c>
      <c r="L192" s="45"/>
      <c r="M192" s="45"/>
      <c r="N192" s="116">
        <f t="shared" si="50"/>
        <v>8104217</v>
      </c>
      <c r="O192" s="3"/>
      <c r="P192" s="14"/>
    </row>
    <row r="193" spans="1:16" ht="21" customHeight="1">
      <c r="A193" s="57" t="s">
        <v>405</v>
      </c>
      <c r="B193" s="55" t="s">
        <v>46</v>
      </c>
      <c r="C193" s="58" t="s">
        <v>10</v>
      </c>
      <c r="D193" s="45"/>
      <c r="E193" s="45"/>
      <c r="F193" s="45"/>
      <c r="G193" s="45">
        <f>H193+K193</f>
        <v>11300</v>
      </c>
      <c r="H193" s="45"/>
      <c r="I193" s="45"/>
      <c r="J193" s="45"/>
      <c r="K193" s="45">
        <f>L193</f>
        <v>11300</v>
      </c>
      <c r="L193" s="45">
        <v>11300</v>
      </c>
      <c r="M193" s="45"/>
      <c r="N193" s="116">
        <f>D193+G193</f>
        <v>11300</v>
      </c>
      <c r="O193" s="3"/>
      <c r="P193" s="14"/>
    </row>
    <row r="194" spans="1:24" s="22" customFormat="1" ht="27" customHeight="1">
      <c r="A194" s="63" t="s">
        <v>406</v>
      </c>
      <c r="B194" s="60" t="s">
        <v>46</v>
      </c>
      <c r="C194" s="61" t="s">
        <v>351</v>
      </c>
      <c r="D194" s="46"/>
      <c r="E194" s="46"/>
      <c r="F194" s="46"/>
      <c r="G194" s="46">
        <f t="shared" si="49"/>
        <v>11300</v>
      </c>
      <c r="H194" s="46"/>
      <c r="I194" s="46"/>
      <c r="J194" s="46"/>
      <c r="K194" s="46">
        <f>L194</f>
        <v>11300</v>
      </c>
      <c r="L194" s="46">
        <v>11300</v>
      </c>
      <c r="M194" s="46"/>
      <c r="N194" s="118">
        <f t="shared" si="50"/>
        <v>11300</v>
      </c>
      <c r="O194" s="18"/>
      <c r="P194" s="19"/>
      <c r="Q194" s="21"/>
      <c r="R194" s="21"/>
      <c r="S194" s="21"/>
      <c r="T194" s="21"/>
      <c r="U194" s="21"/>
      <c r="V194" s="21"/>
      <c r="W194" s="21"/>
      <c r="X194" s="21"/>
    </row>
    <row r="195" spans="1:24" s="5" customFormat="1" ht="33" customHeight="1">
      <c r="A195" s="57" t="s">
        <v>238</v>
      </c>
      <c r="B195" s="66" t="s">
        <v>142</v>
      </c>
      <c r="C195" s="65" t="s">
        <v>80</v>
      </c>
      <c r="D195" s="47">
        <f>D196+D197+D198+D200</f>
        <v>645400</v>
      </c>
      <c r="E195" s="47">
        <f aca="true" t="shared" si="51" ref="E195:M195">E196+E197+E198+E200</f>
        <v>283900</v>
      </c>
      <c r="F195" s="47">
        <f t="shared" si="51"/>
        <v>14750</v>
      </c>
      <c r="G195" s="47">
        <f t="shared" si="51"/>
        <v>50000</v>
      </c>
      <c r="H195" s="47">
        <f t="shared" si="51"/>
        <v>0</v>
      </c>
      <c r="I195" s="47">
        <f t="shared" si="51"/>
        <v>0</v>
      </c>
      <c r="J195" s="47">
        <f t="shared" si="51"/>
        <v>0</v>
      </c>
      <c r="K195" s="47">
        <f t="shared" si="51"/>
        <v>50000</v>
      </c>
      <c r="L195" s="47">
        <f t="shared" si="51"/>
        <v>50000</v>
      </c>
      <c r="M195" s="47">
        <f t="shared" si="51"/>
        <v>0</v>
      </c>
      <c r="N195" s="117">
        <f t="shared" si="50"/>
        <v>695400</v>
      </c>
      <c r="O195" s="3"/>
      <c r="P195" s="1"/>
      <c r="Q195" s="4"/>
      <c r="R195" s="4"/>
      <c r="S195" s="4"/>
      <c r="T195" s="4"/>
      <c r="U195" s="4"/>
      <c r="V195" s="4"/>
      <c r="W195" s="4"/>
      <c r="X195" s="4"/>
    </row>
    <row r="196" spans="1:24" s="5" customFormat="1" ht="34.5" customHeight="1">
      <c r="A196" s="57" t="s">
        <v>376</v>
      </c>
      <c r="B196" s="55" t="s">
        <v>27</v>
      </c>
      <c r="C196" s="58" t="s">
        <v>256</v>
      </c>
      <c r="D196" s="45">
        <f>432500-12600</f>
        <v>419900</v>
      </c>
      <c r="E196" s="45">
        <f>293900-10000</f>
        <v>283900</v>
      </c>
      <c r="F196" s="45">
        <v>14750</v>
      </c>
      <c r="G196" s="45">
        <f t="shared" si="49"/>
        <v>0</v>
      </c>
      <c r="H196" s="45"/>
      <c r="I196" s="45"/>
      <c r="J196" s="45"/>
      <c r="K196" s="45">
        <f>L196</f>
        <v>0</v>
      </c>
      <c r="L196" s="45"/>
      <c r="M196" s="45"/>
      <c r="N196" s="116">
        <f t="shared" si="50"/>
        <v>419900</v>
      </c>
      <c r="O196" s="3"/>
      <c r="P196" s="1"/>
      <c r="Q196" s="4"/>
      <c r="R196" s="4"/>
      <c r="S196" s="4"/>
      <c r="T196" s="4"/>
      <c r="U196" s="4"/>
      <c r="V196" s="4"/>
      <c r="W196" s="4"/>
      <c r="X196" s="4"/>
    </row>
    <row r="197" spans="1:16" ht="32.25" customHeight="1">
      <c r="A197" s="57" t="s">
        <v>377</v>
      </c>
      <c r="B197" s="55" t="s">
        <v>77</v>
      </c>
      <c r="C197" s="59" t="s">
        <v>81</v>
      </c>
      <c r="D197" s="45">
        <v>223400</v>
      </c>
      <c r="E197" s="45"/>
      <c r="F197" s="45"/>
      <c r="G197" s="45">
        <f t="shared" si="49"/>
        <v>0</v>
      </c>
      <c r="H197" s="45"/>
      <c r="I197" s="45"/>
      <c r="J197" s="45"/>
      <c r="K197" s="45">
        <f>L197</f>
        <v>0</v>
      </c>
      <c r="L197" s="45"/>
      <c r="M197" s="45"/>
      <c r="N197" s="116">
        <f t="shared" si="50"/>
        <v>223400</v>
      </c>
      <c r="O197" s="3"/>
      <c r="P197" s="1"/>
    </row>
    <row r="198" spans="1:16" ht="24" customHeight="1">
      <c r="A198" s="57" t="s">
        <v>378</v>
      </c>
      <c r="B198" s="55" t="s">
        <v>293</v>
      </c>
      <c r="C198" s="59" t="s">
        <v>294</v>
      </c>
      <c r="D198" s="45">
        <v>2100</v>
      </c>
      <c r="E198" s="45"/>
      <c r="F198" s="45"/>
      <c r="G198" s="45">
        <f t="shared" si="49"/>
        <v>0</v>
      </c>
      <c r="H198" s="45"/>
      <c r="I198" s="45"/>
      <c r="J198" s="45"/>
      <c r="K198" s="45"/>
      <c r="L198" s="45"/>
      <c r="M198" s="45"/>
      <c r="N198" s="116">
        <f t="shared" si="50"/>
        <v>2100</v>
      </c>
      <c r="O198" s="3"/>
      <c r="P198" s="1"/>
    </row>
    <row r="199" spans="1:16" ht="21" customHeight="1">
      <c r="A199" s="57" t="s">
        <v>407</v>
      </c>
      <c r="B199" s="55" t="s">
        <v>46</v>
      </c>
      <c r="C199" s="58" t="s">
        <v>10</v>
      </c>
      <c r="D199" s="45"/>
      <c r="E199" s="45"/>
      <c r="F199" s="45"/>
      <c r="G199" s="45">
        <f>H199+K199</f>
        <v>50000</v>
      </c>
      <c r="H199" s="45"/>
      <c r="I199" s="45"/>
      <c r="J199" s="45"/>
      <c r="K199" s="45">
        <f>L199</f>
        <v>50000</v>
      </c>
      <c r="L199" s="45">
        <v>50000</v>
      </c>
      <c r="M199" s="45"/>
      <c r="N199" s="116">
        <f>D199+G199</f>
        <v>50000</v>
      </c>
      <c r="O199" s="3"/>
      <c r="P199" s="1"/>
    </row>
    <row r="200" spans="1:24" s="22" customFormat="1" ht="22.5" customHeight="1">
      <c r="A200" s="63" t="s">
        <v>408</v>
      </c>
      <c r="B200" s="60" t="s">
        <v>46</v>
      </c>
      <c r="C200" s="54" t="s">
        <v>281</v>
      </c>
      <c r="D200" s="46"/>
      <c r="E200" s="46"/>
      <c r="F200" s="46"/>
      <c r="G200" s="46">
        <f t="shared" si="49"/>
        <v>50000</v>
      </c>
      <c r="H200" s="46"/>
      <c r="I200" s="46"/>
      <c r="J200" s="46"/>
      <c r="K200" s="46">
        <f>L200</f>
        <v>50000</v>
      </c>
      <c r="L200" s="46">
        <v>50000</v>
      </c>
      <c r="M200" s="46"/>
      <c r="N200" s="118">
        <f t="shared" si="50"/>
        <v>50000</v>
      </c>
      <c r="O200" s="18"/>
      <c r="P200" s="20"/>
      <c r="Q200" s="21"/>
      <c r="R200" s="21"/>
      <c r="S200" s="21"/>
      <c r="T200" s="21"/>
      <c r="U200" s="21"/>
      <c r="V200" s="21"/>
      <c r="W200" s="21"/>
      <c r="X200" s="21"/>
    </row>
    <row r="201" spans="1:24" s="5" customFormat="1" ht="15.75" customHeight="1">
      <c r="A201" s="57" t="s">
        <v>239</v>
      </c>
      <c r="B201" s="66" t="s">
        <v>144</v>
      </c>
      <c r="C201" s="65" t="s">
        <v>143</v>
      </c>
      <c r="D201" s="47">
        <f>D202+D203+D205+D206+D208</f>
        <v>1284677</v>
      </c>
      <c r="E201" s="47">
        <f aca="true" t="shared" si="52" ref="E201:N201">E202+E203+E205+E206+E208</f>
        <v>598652</v>
      </c>
      <c r="F201" s="47">
        <f t="shared" si="52"/>
        <v>19370</v>
      </c>
      <c r="G201" s="47">
        <f t="shared" si="52"/>
        <v>159700</v>
      </c>
      <c r="H201" s="47">
        <f t="shared" si="52"/>
        <v>0</v>
      </c>
      <c r="I201" s="47">
        <f t="shared" si="52"/>
        <v>0</v>
      </c>
      <c r="J201" s="47">
        <f t="shared" si="52"/>
        <v>0</v>
      </c>
      <c r="K201" s="47">
        <f t="shared" si="52"/>
        <v>159700</v>
      </c>
      <c r="L201" s="47">
        <f t="shared" si="52"/>
        <v>159700</v>
      </c>
      <c r="M201" s="47">
        <f t="shared" si="52"/>
        <v>0</v>
      </c>
      <c r="N201" s="117">
        <f t="shared" si="52"/>
        <v>1444377</v>
      </c>
      <c r="O201" s="3"/>
      <c r="P201" s="47"/>
      <c r="Q201" s="4"/>
      <c r="R201" s="4"/>
      <c r="S201" s="4"/>
      <c r="T201" s="4"/>
      <c r="U201" s="4"/>
      <c r="V201" s="4"/>
      <c r="W201" s="4"/>
      <c r="X201" s="4"/>
    </row>
    <row r="202" spans="1:24" s="107" customFormat="1" ht="20.25" customHeight="1">
      <c r="A202" s="57" t="s">
        <v>379</v>
      </c>
      <c r="B202" s="55" t="s">
        <v>27</v>
      </c>
      <c r="C202" s="58" t="s">
        <v>257</v>
      </c>
      <c r="D202" s="45">
        <v>899702</v>
      </c>
      <c r="E202" s="45">
        <v>598652</v>
      </c>
      <c r="F202" s="45">
        <v>19370</v>
      </c>
      <c r="G202" s="45">
        <f t="shared" si="49"/>
        <v>0</v>
      </c>
      <c r="H202" s="45"/>
      <c r="I202" s="45"/>
      <c r="J202" s="45"/>
      <c r="K202" s="45">
        <f aca="true" t="shared" si="53" ref="K202:K208">L202</f>
        <v>0</v>
      </c>
      <c r="L202" s="45"/>
      <c r="M202" s="45"/>
      <c r="N202" s="116">
        <f aca="true" t="shared" si="54" ref="N202:N240">D202+G202</f>
        <v>899702</v>
      </c>
      <c r="O202" s="152"/>
      <c r="P202" s="105"/>
      <c r="Q202" s="106"/>
      <c r="R202" s="106"/>
      <c r="S202" s="106"/>
      <c r="T202" s="106"/>
      <c r="U202" s="106"/>
      <c r="V202" s="106"/>
      <c r="W202" s="106"/>
      <c r="X202" s="154"/>
    </row>
    <row r="203" spans="1:16" ht="19.5" customHeight="1">
      <c r="A203" s="57" t="s">
        <v>337</v>
      </c>
      <c r="B203" s="55" t="s">
        <v>31</v>
      </c>
      <c r="C203" s="58" t="s">
        <v>79</v>
      </c>
      <c r="D203" s="45">
        <v>97100</v>
      </c>
      <c r="E203" s="45"/>
      <c r="F203" s="45"/>
      <c r="G203" s="45">
        <f t="shared" si="49"/>
        <v>0</v>
      </c>
      <c r="H203" s="45"/>
      <c r="I203" s="45"/>
      <c r="J203" s="45"/>
      <c r="K203" s="45">
        <f t="shared" si="53"/>
        <v>0</v>
      </c>
      <c r="L203" s="45"/>
      <c r="M203" s="45"/>
      <c r="N203" s="116">
        <f t="shared" si="54"/>
        <v>97100</v>
      </c>
      <c r="O203" s="3"/>
      <c r="P203" s="14"/>
    </row>
    <row r="204" spans="1:16" ht="19.5" customHeight="1">
      <c r="A204" s="57" t="s">
        <v>419</v>
      </c>
      <c r="B204" s="55" t="s">
        <v>31</v>
      </c>
      <c r="C204" s="58" t="s">
        <v>418</v>
      </c>
      <c r="D204" s="45">
        <v>97100</v>
      </c>
      <c r="E204" s="45"/>
      <c r="F204" s="45"/>
      <c r="G204" s="45">
        <f>H204+K204</f>
        <v>0</v>
      </c>
      <c r="H204" s="45"/>
      <c r="I204" s="45"/>
      <c r="J204" s="45"/>
      <c r="K204" s="45">
        <f t="shared" si="53"/>
        <v>0</v>
      </c>
      <c r="L204" s="45"/>
      <c r="M204" s="45"/>
      <c r="N204" s="116">
        <f>D204+G204</f>
        <v>97100</v>
      </c>
      <c r="O204" s="3"/>
      <c r="P204" s="14"/>
    </row>
    <row r="205" spans="1:24" ht="26.25" customHeight="1">
      <c r="A205" s="57" t="s">
        <v>313</v>
      </c>
      <c r="B205" s="15">
        <v>180404</v>
      </c>
      <c r="C205" s="81" t="s">
        <v>181</v>
      </c>
      <c r="D205" s="45">
        <f>344650-56775</f>
        <v>287875</v>
      </c>
      <c r="E205" s="45"/>
      <c r="F205" s="45"/>
      <c r="G205" s="45">
        <f t="shared" si="49"/>
        <v>0</v>
      </c>
      <c r="H205" s="45"/>
      <c r="I205" s="45"/>
      <c r="J205" s="45"/>
      <c r="K205" s="45">
        <f t="shared" si="53"/>
        <v>0</v>
      </c>
      <c r="L205" s="45"/>
      <c r="M205" s="45"/>
      <c r="N205" s="116">
        <f t="shared" si="54"/>
        <v>287875</v>
      </c>
      <c r="O205" s="3"/>
      <c r="P205" s="1"/>
      <c r="X205" s="4"/>
    </row>
    <row r="206" spans="1:24" ht="27" customHeight="1">
      <c r="A206" s="57" t="s">
        <v>314</v>
      </c>
      <c r="B206" s="55" t="s">
        <v>89</v>
      </c>
      <c r="C206" s="59" t="s">
        <v>165</v>
      </c>
      <c r="D206" s="45"/>
      <c r="E206" s="45"/>
      <c r="F206" s="45"/>
      <c r="G206" s="45">
        <f t="shared" si="49"/>
        <v>85000</v>
      </c>
      <c r="H206" s="45"/>
      <c r="I206" s="45"/>
      <c r="J206" s="45"/>
      <c r="K206" s="45">
        <f t="shared" si="53"/>
        <v>85000</v>
      </c>
      <c r="L206" s="45">
        <v>85000</v>
      </c>
      <c r="M206" s="45"/>
      <c r="N206" s="116">
        <f t="shared" si="54"/>
        <v>85000</v>
      </c>
      <c r="O206" s="3"/>
      <c r="P206" s="1"/>
      <c r="X206" s="4"/>
    </row>
    <row r="207" spans="1:24" ht="22.5" customHeight="1">
      <c r="A207" s="57" t="s">
        <v>409</v>
      </c>
      <c r="B207" s="55" t="s">
        <v>46</v>
      </c>
      <c r="C207" s="59" t="s">
        <v>10</v>
      </c>
      <c r="D207" s="45"/>
      <c r="E207" s="45"/>
      <c r="F207" s="45"/>
      <c r="G207" s="45">
        <f>H207+K207</f>
        <v>74700</v>
      </c>
      <c r="H207" s="45"/>
      <c r="I207" s="45"/>
      <c r="J207" s="45"/>
      <c r="K207" s="45">
        <f t="shared" si="53"/>
        <v>74700</v>
      </c>
      <c r="L207" s="45">
        <v>74700</v>
      </c>
      <c r="M207" s="45"/>
      <c r="N207" s="116">
        <f>D207+G207</f>
        <v>74700</v>
      </c>
      <c r="O207" s="3"/>
      <c r="P207" s="1"/>
      <c r="X207" s="4"/>
    </row>
    <row r="208" spans="1:24" s="22" customFormat="1" ht="26.25" customHeight="1">
      <c r="A208" s="63" t="s">
        <v>410</v>
      </c>
      <c r="B208" s="60" t="s">
        <v>46</v>
      </c>
      <c r="C208" s="61" t="s">
        <v>351</v>
      </c>
      <c r="D208" s="48"/>
      <c r="E208" s="46"/>
      <c r="F208" s="46"/>
      <c r="G208" s="46">
        <f t="shared" si="49"/>
        <v>74700</v>
      </c>
      <c r="H208" s="46"/>
      <c r="I208" s="46"/>
      <c r="J208" s="46"/>
      <c r="K208" s="46">
        <f t="shared" si="53"/>
        <v>74700</v>
      </c>
      <c r="L208" s="46">
        <v>74700</v>
      </c>
      <c r="M208" s="46"/>
      <c r="N208" s="118">
        <f>D208+G208</f>
        <v>74700</v>
      </c>
      <c r="O208" s="18"/>
      <c r="P208" s="20"/>
      <c r="Q208" s="21"/>
      <c r="R208" s="21"/>
      <c r="S208" s="21"/>
      <c r="T208" s="21"/>
      <c r="U208" s="21"/>
      <c r="V208" s="21"/>
      <c r="W208" s="21"/>
      <c r="X208" s="39"/>
    </row>
    <row r="209" spans="1:24" s="5" customFormat="1" ht="18" customHeight="1">
      <c r="A209" s="57" t="s">
        <v>240</v>
      </c>
      <c r="B209" s="66" t="s">
        <v>145</v>
      </c>
      <c r="C209" s="65" t="s">
        <v>23</v>
      </c>
      <c r="D209" s="47">
        <f>D210+D212</f>
        <v>1480000</v>
      </c>
      <c r="E209" s="47">
        <f aca="true" t="shared" si="55" ref="E209:N209">E210+E212</f>
        <v>913000</v>
      </c>
      <c r="F209" s="47">
        <f t="shared" si="55"/>
        <v>38350</v>
      </c>
      <c r="G209" s="47">
        <f t="shared" si="55"/>
        <v>21000</v>
      </c>
      <c r="H209" s="47">
        <f t="shared" si="55"/>
        <v>0</v>
      </c>
      <c r="I209" s="47">
        <f t="shared" si="55"/>
        <v>0</v>
      </c>
      <c r="J209" s="47">
        <f t="shared" si="55"/>
        <v>0</v>
      </c>
      <c r="K209" s="47">
        <f t="shared" si="55"/>
        <v>21000</v>
      </c>
      <c r="L209" s="47">
        <f t="shared" si="55"/>
        <v>21000</v>
      </c>
      <c r="M209" s="47">
        <f t="shared" si="55"/>
        <v>0</v>
      </c>
      <c r="N209" s="117">
        <f t="shared" si="55"/>
        <v>1501000</v>
      </c>
      <c r="O209" s="3"/>
      <c r="P209" s="1"/>
      <c r="Q209" s="4"/>
      <c r="R209" s="4"/>
      <c r="S209" s="4"/>
      <c r="T209" s="4"/>
      <c r="U209" s="4"/>
      <c r="V209" s="4"/>
      <c r="W209" s="4"/>
      <c r="X209" s="4"/>
    </row>
    <row r="210" spans="1:24" s="107" customFormat="1" ht="21" customHeight="1">
      <c r="A210" s="57" t="s">
        <v>380</v>
      </c>
      <c r="B210" s="55" t="s">
        <v>27</v>
      </c>
      <c r="C210" s="58" t="s">
        <v>258</v>
      </c>
      <c r="D210" s="45">
        <v>1480000</v>
      </c>
      <c r="E210" s="45">
        <v>913000</v>
      </c>
      <c r="F210" s="45">
        <v>38350</v>
      </c>
      <c r="G210" s="45">
        <f t="shared" si="49"/>
        <v>0</v>
      </c>
      <c r="H210" s="45"/>
      <c r="I210" s="45"/>
      <c r="J210" s="45"/>
      <c r="K210" s="45">
        <f>L210</f>
        <v>0</v>
      </c>
      <c r="L210" s="45"/>
      <c r="M210" s="45"/>
      <c r="N210" s="116">
        <f>D210+G210</f>
        <v>1480000</v>
      </c>
      <c r="O210" s="152"/>
      <c r="P210" s="153"/>
      <c r="Q210" s="106"/>
      <c r="R210" s="106"/>
      <c r="S210" s="106"/>
      <c r="T210" s="106"/>
      <c r="U210" s="106"/>
      <c r="V210" s="106"/>
      <c r="W210" s="106"/>
      <c r="X210" s="106"/>
    </row>
    <row r="211" spans="1:16" ht="17.25" customHeight="1">
      <c r="A211" s="57" t="s">
        <v>411</v>
      </c>
      <c r="B211" s="55" t="s">
        <v>46</v>
      </c>
      <c r="C211" s="59" t="s">
        <v>10</v>
      </c>
      <c r="D211" s="150"/>
      <c r="E211" s="23"/>
      <c r="F211" s="45"/>
      <c r="G211" s="45">
        <f aca="true" t="shared" si="56" ref="G211:L211">G212</f>
        <v>21000</v>
      </c>
      <c r="H211" s="45">
        <f t="shared" si="56"/>
        <v>0</v>
      </c>
      <c r="I211" s="45">
        <f t="shared" si="56"/>
        <v>0</v>
      </c>
      <c r="J211" s="45">
        <f t="shared" si="56"/>
        <v>0</v>
      </c>
      <c r="K211" s="45">
        <f t="shared" si="56"/>
        <v>21000</v>
      </c>
      <c r="L211" s="45">
        <f t="shared" si="56"/>
        <v>21000</v>
      </c>
      <c r="M211" s="45"/>
      <c r="N211" s="116">
        <f>D211+G211</f>
        <v>21000</v>
      </c>
      <c r="O211" s="3"/>
      <c r="P211" s="14"/>
    </row>
    <row r="212" spans="1:24" s="22" customFormat="1" ht="23.25" customHeight="1">
      <c r="A212" s="63" t="s">
        <v>412</v>
      </c>
      <c r="B212" s="60" t="s">
        <v>46</v>
      </c>
      <c r="C212" s="61" t="s">
        <v>351</v>
      </c>
      <c r="D212" s="46"/>
      <c r="E212" s="46"/>
      <c r="F212" s="46"/>
      <c r="G212" s="46">
        <f t="shared" si="49"/>
        <v>21000</v>
      </c>
      <c r="H212" s="46"/>
      <c r="I212" s="46"/>
      <c r="J212" s="46"/>
      <c r="K212" s="46">
        <f>L212</f>
        <v>21000</v>
      </c>
      <c r="L212" s="46">
        <v>21000</v>
      </c>
      <c r="M212" s="46"/>
      <c r="N212" s="118">
        <f t="shared" si="54"/>
        <v>21000</v>
      </c>
      <c r="O212" s="18"/>
      <c r="P212" s="19"/>
      <c r="Q212" s="21"/>
      <c r="R212" s="21"/>
      <c r="S212" s="21"/>
      <c r="T212" s="21"/>
      <c r="U212" s="21"/>
      <c r="V212" s="21"/>
      <c r="W212" s="21"/>
      <c r="X212" s="21"/>
    </row>
    <row r="213" spans="1:24" ht="29.25" customHeight="1">
      <c r="A213" s="57" t="s">
        <v>241</v>
      </c>
      <c r="B213" s="56">
        <v>76</v>
      </c>
      <c r="C213" s="65" t="s">
        <v>280</v>
      </c>
      <c r="D213" s="47">
        <f>D214</f>
        <v>141400</v>
      </c>
      <c r="E213" s="47">
        <f aca="true" t="shared" si="57" ref="E213:M213">E214</f>
        <v>0</v>
      </c>
      <c r="F213" s="47">
        <f t="shared" si="57"/>
        <v>0</v>
      </c>
      <c r="G213" s="45">
        <f t="shared" si="49"/>
        <v>0</v>
      </c>
      <c r="H213" s="47">
        <f t="shared" si="57"/>
        <v>0</v>
      </c>
      <c r="I213" s="47">
        <f t="shared" si="57"/>
        <v>0</v>
      </c>
      <c r="J213" s="47">
        <f t="shared" si="57"/>
        <v>0</v>
      </c>
      <c r="K213" s="45">
        <f>L213</f>
        <v>0</v>
      </c>
      <c r="L213" s="47">
        <f t="shared" si="57"/>
        <v>0</v>
      </c>
      <c r="M213" s="47">
        <f t="shared" si="57"/>
        <v>0</v>
      </c>
      <c r="N213" s="117">
        <f>D213+G213</f>
        <v>141400</v>
      </c>
      <c r="O213" s="3"/>
      <c r="P213" s="1"/>
      <c r="X213" s="4"/>
    </row>
    <row r="214" spans="1:24" ht="18.75" customHeight="1" thickBot="1">
      <c r="A214" s="82" t="s">
        <v>328</v>
      </c>
      <c r="B214" s="83">
        <v>250102</v>
      </c>
      <c r="C214" s="84" t="s">
        <v>14</v>
      </c>
      <c r="D214" s="49">
        <v>141400</v>
      </c>
      <c r="E214" s="49"/>
      <c r="F214" s="49"/>
      <c r="G214" s="45">
        <f t="shared" si="49"/>
        <v>0</v>
      </c>
      <c r="H214" s="49"/>
      <c r="I214" s="49"/>
      <c r="J214" s="49"/>
      <c r="K214" s="45">
        <f>L214</f>
        <v>0</v>
      </c>
      <c r="L214" s="49"/>
      <c r="M214" s="49"/>
      <c r="N214" s="128">
        <f t="shared" si="54"/>
        <v>141400</v>
      </c>
      <c r="O214" s="3"/>
      <c r="P214" s="1"/>
      <c r="X214" s="4"/>
    </row>
    <row r="215" spans="1:24" s="137" customFormat="1" ht="17.25" customHeight="1" thickBot="1">
      <c r="A215" s="130"/>
      <c r="B215" s="131"/>
      <c r="C215" s="132" t="s">
        <v>15</v>
      </c>
      <c r="D215" s="145">
        <f aca="true" t="shared" si="58" ref="D215:N215">D14+D33+D53+D74+D80+D92+D97+D107+D114+D130+D137+D171+D176+D183+D195+D201+D209+D213</f>
        <v>553465158.67</v>
      </c>
      <c r="E215" s="145">
        <f t="shared" si="58"/>
        <v>298666063.71000004</v>
      </c>
      <c r="F215" s="145">
        <f t="shared" si="58"/>
        <v>62127899.91</v>
      </c>
      <c r="G215" s="145">
        <f t="shared" si="58"/>
        <v>109634427</v>
      </c>
      <c r="H215" s="145">
        <f t="shared" si="58"/>
        <v>42149393</v>
      </c>
      <c r="I215" s="145">
        <f t="shared" si="58"/>
        <v>5801840</v>
      </c>
      <c r="J215" s="145">
        <f t="shared" si="58"/>
        <v>388130</v>
      </c>
      <c r="K215" s="145">
        <f t="shared" si="58"/>
        <v>67485034</v>
      </c>
      <c r="L215" s="145">
        <f t="shared" si="58"/>
        <v>55662900</v>
      </c>
      <c r="M215" s="145">
        <f t="shared" si="58"/>
        <v>1213200</v>
      </c>
      <c r="N215" s="163">
        <f t="shared" si="58"/>
        <v>663099585.67</v>
      </c>
      <c r="O215" s="133"/>
      <c r="P215" s="134"/>
      <c r="Q215" s="135"/>
      <c r="R215" s="135"/>
      <c r="S215" s="135"/>
      <c r="T215" s="135"/>
      <c r="U215" s="135"/>
      <c r="V215" s="135"/>
      <c r="W215" s="135"/>
      <c r="X215" s="135"/>
    </row>
    <row r="216" spans="1:29" s="5" customFormat="1" ht="32.25" customHeight="1">
      <c r="A216" s="17"/>
      <c r="B216" s="85"/>
      <c r="C216" s="86" t="s">
        <v>120</v>
      </c>
      <c r="D216" s="146">
        <f>D219+D220+D221+D222+D223+D217+D224+D218</f>
        <v>159144795.67000002</v>
      </c>
      <c r="E216" s="146">
        <f aca="true" t="shared" si="59" ref="E216:N216">E219+E220+E221+E222+E223+E217+E224</f>
        <v>0</v>
      </c>
      <c r="F216" s="146">
        <f t="shared" si="59"/>
        <v>0</v>
      </c>
      <c r="G216" s="146">
        <f t="shared" si="59"/>
        <v>30000</v>
      </c>
      <c r="H216" s="146">
        <f t="shared" si="59"/>
        <v>0</v>
      </c>
      <c r="I216" s="146">
        <f t="shared" si="59"/>
        <v>0</v>
      </c>
      <c r="J216" s="146">
        <f t="shared" si="59"/>
        <v>0</v>
      </c>
      <c r="K216" s="146">
        <f t="shared" si="59"/>
        <v>30000</v>
      </c>
      <c r="L216" s="146">
        <f t="shared" si="59"/>
        <v>30000</v>
      </c>
      <c r="M216" s="146">
        <f t="shared" si="59"/>
        <v>0</v>
      </c>
      <c r="N216" s="164">
        <f t="shared" si="59"/>
        <v>158424795.67000002</v>
      </c>
      <c r="O216" s="3"/>
      <c r="P216" s="1"/>
      <c r="Q216" s="1"/>
      <c r="R216" s="1"/>
      <c r="S216" s="1"/>
      <c r="T216" s="1"/>
      <c r="U216" s="1"/>
      <c r="V216" s="1"/>
      <c r="W216" s="1"/>
      <c r="X216" s="1"/>
      <c r="Y216" s="1"/>
      <c r="Z216" s="1"/>
      <c r="AA216" s="1"/>
      <c r="AB216" s="1"/>
      <c r="AC216" s="1"/>
    </row>
    <row r="217" spans="1:29" s="5" customFormat="1" ht="18" customHeight="1">
      <c r="A217" s="57" t="s">
        <v>381</v>
      </c>
      <c r="B217" s="68" t="s">
        <v>24</v>
      </c>
      <c r="C217" s="87" t="s">
        <v>154</v>
      </c>
      <c r="D217" s="45">
        <v>1329000</v>
      </c>
      <c r="E217" s="47"/>
      <c r="F217" s="47"/>
      <c r="G217" s="47"/>
      <c r="H217" s="47"/>
      <c r="I217" s="47"/>
      <c r="J217" s="47"/>
      <c r="K217" s="47"/>
      <c r="L217" s="47"/>
      <c r="M217" s="45"/>
      <c r="N217" s="116">
        <f t="shared" si="54"/>
        <v>1329000</v>
      </c>
      <c r="O217" s="3"/>
      <c r="P217" s="1"/>
      <c r="Q217" s="4"/>
      <c r="R217" s="1"/>
      <c r="S217" s="1"/>
      <c r="T217" s="1"/>
      <c r="U217" s="1"/>
      <c r="V217" s="1"/>
      <c r="W217" s="1"/>
      <c r="X217" s="1"/>
      <c r="Y217" s="1"/>
      <c r="Z217" s="1"/>
      <c r="AA217" s="1"/>
      <c r="AB217" s="1"/>
      <c r="AC217" s="1"/>
    </row>
    <row r="218" spans="1:29" s="5" customFormat="1" ht="28.5" customHeight="1">
      <c r="A218" s="57" t="s">
        <v>498</v>
      </c>
      <c r="B218" s="68" t="s">
        <v>496</v>
      </c>
      <c r="C218" s="87" t="s">
        <v>497</v>
      </c>
      <c r="D218" s="45">
        <v>750000</v>
      </c>
      <c r="E218" s="47"/>
      <c r="F218" s="47"/>
      <c r="G218" s="47"/>
      <c r="H218" s="47"/>
      <c r="I218" s="47"/>
      <c r="J218" s="47"/>
      <c r="K218" s="47"/>
      <c r="L218" s="47"/>
      <c r="M218" s="45"/>
      <c r="N218" s="116"/>
      <c r="O218" s="3"/>
      <c r="P218" s="1"/>
      <c r="Q218" s="4"/>
      <c r="R218" s="1"/>
      <c r="S218" s="1"/>
      <c r="T218" s="1"/>
      <c r="U218" s="1"/>
      <c r="V218" s="1"/>
      <c r="W218" s="1"/>
      <c r="X218" s="1"/>
      <c r="Y218" s="1"/>
      <c r="Z218" s="1"/>
      <c r="AA218" s="1"/>
      <c r="AB218" s="1"/>
      <c r="AC218" s="1"/>
    </row>
    <row r="219" spans="1:24" ht="54.75" customHeight="1">
      <c r="A219" s="57" t="s">
        <v>329</v>
      </c>
      <c r="B219" s="68" t="s">
        <v>1</v>
      </c>
      <c r="C219" s="79" t="s">
        <v>100</v>
      </c>
      <c r="D219" s="45">
        <v>123965400</v>
      </c>
      <c r="E219" s="45"/>
      <c r="F219" s="45"/>
      <c r="G219" s="45"/>
      <c r="H219" s="45"/>
      <c r="I219" s="45"/>
      <c r="J219" s="45"/>
      <c r="K219" s="125"/>
      <c r="L219" s="45"/>
      <c r="M219" s="45"/>
      <c r="N219" s="116">
        <f t="shared" si="54"/>
        <v>123965400</v>
      </c>
      <c r="O219" s="3"/>
      <c r="P219" s="1"/>
      <c r="X219" s="4"/>
    </row>
    <row r="220" spans="1:24" ht="90" customHeight="1">
      <c r="A220" s="57" t="s">
        <v>330</v>
      </c>
      <c r="B220" s="68" t="s">
        <v>87</v>
      </c>
      <c r="C220" s="88" t="s">
        <v>109</v>
      </c>
      <c r="D220" s="45">
        <v>30698316.71</v>
      </c>
      <c r="E220" s="45"/>
      <c r="F220" s="45"/>
      <c r="G220" s="45"/>
      <c r="H220" s="45"/>
      <c r="I220" s="45"/>
      <c r="J220" s="45"/>
      <c r="K220" s="45"/>
      <c r="L220" s="45"/>
      <c r="M220" s="45"/>
      <c r="N220" s="116">
        <f t="shared" si="54"/>
        <v>30698316.71</v>
      </c>
      <c r="O220" s="3"/>
      <c r="P220" s="1"/>
      <c r="X220" s="4"/>
    </row>
    <row r="221" spans="1:24" ht="204" customHeight="1">
      <c r="A221" s="57" t="s">
        <v>331</v>
      </c>
      <c r="B221" s="68" t="s">
        <v>25</v>
      </c>
      <c r="C221" s="89" t="s">
        <v>151</v>
      </c>
      <c r="D221" s="45">
        <v>1147100</v>
      </c>
      <c r="E221" s="45"/>
      <c r="F221" s="45"/>
      <c r="G221" s="45"/>
      <c r="H221" s="45"/>
      <c r="I221" s="45"/>
      <c r="J221" s="45"/>
      <c r="K221" s="45"/>
      <c r="L221" s="45"/>
      <c r="M221" s="45"/>
      <c r="N221" s="116">
        <f t="shared" si="54"/>
        <v>1147100</v>
      </c>
      <c r="O221" s="3"/>
      <c r="P221" s="1"/>
      <c r="X221" s="4"/>
    </row>
    <row r="222" spans="1:24" ht="54" customHeight="1">
      <c r="A222" s="57" t="s">
        <v>332</v>
      </c>
      <c r="B222" s="68" t="s">
        <v>88</v>
      </c>
      <c r="C222" s="62" t="s">
        <v>96</v>
      </c>
      <c r="D222" s="45">
        <v>90478.96</v>
      </c>
      <c r="E222" s="45"/>
      <c r="F222" s="45"/>
      <c r="G222" s="45"/>
      <c r="H222" s="45"/>
      <c r="I222" s="45"/>
      <c r="J222" s="45"/>
      <c r="K222" s="45"/>
      <c r="L222" s="45"/>
      <c r="M222" s="45"/>
      <c r="N222" s="116">
        <f t="shared" si="54"/>
        <v>90478.96</v>
      </c>
      <c r="O222" s="3"/>
      <c r="P222" s="1"/>
      <c r="X222" s="4"/>
    </row>
    <row r="223" spans="1:24" ht="96.75" customHeight="1">
      <c r="A223" s="57" t="s">
        <v>339</v>
      </c>
      <c r="B223" s="68" t="s">
        <v>97</v>
      </c>
      <c r="C223" s="90" t="s">
        <v>98</v>
      </c>
      <c r="D223" s="45">
        <v>1132500</v>
      </c>
      <c r="E223" s="45"/>
      <c r="F223" s="45"/>
      <c r="G223" s="45"/>
      <c r="H223" s="45"/>
      <c r="I223" s="45"/>
      <c r="J223" s="45"/>
      <c r="K223" s="45"/>
      <c r="L223" s="45"/>
      <c r="M223" s="45"/>
      <c r="N223" s="116">
        <f t="shared" si="54"/>
        <v>1132500</v>
      </c>
      <c r="O223" s="3"/>
      <c r="P223" s="1"/>
      <c r="X223" s="4"/>
    </row>
    <row r="224" spans="1:24" ht="23.25" customHeight="1">
      <c r="A224" s="63" t="s">
        <v>470</v>
      </c>
      <c r="B224" s="60" t="s">
        <v>468</v>
      </c>
      <c r="C224" s="61" t="s">
        <v>477</v>
      </c>
      <c r="D224" s="45">
        <f>D226+D227</f>
        <v>32000</v>
      </c>
      <c r="E224" s="45">
        <f>E226+E227</f>
        <v>0</v>
      </c>
      <c r="F224" s="45">
        <f>F226+F227</f>
        <v>0</v>
      </c>
      <c r="G224" s="45">
        <f>G225</f>
        <v>30000</v>
      </c>
      <c r="H224" s="45">
        <f aca="true" t="shared" si="60" ref="H224:M224">H225</f>
        <v>0</v>
      </c>
      <c r="I224" s="45">
        <f t="shared" si="60"/>
        <v>0</v>
      </c>
      <c r="J224" s="45">
        <f t="shared" si="60"/>
        <v>0</v>
      </c>
      <c r="K224" s="45">
        <f t="shared" si="60"/>
        <v>30000</v>
      </c>
      <c r="L224" s="45">
        <f t="shared" si="60"/>
        <v>30000</v>
      </c>
      <c r="M224" s="45">
        <f t="shared" si="60"/>
        <v>0</v>
      </c>
      <c r="N224" s="116">
        <f t="shared" si="54"/>
        <v>62000</v>
      </c>
      <c r="O224" s="3"/>
      <c r="P224" s="1"/>
      <c r="X224" s="4"/>
    </row>
    <row r="225" spans="1:24" ht="26.25" customHeight="1">
      <c r="A225" s="95" t="s">
        <v>471</v>
      </c>
      <c r="B225" s="96" t="s">
        <v>468</v>
      </c>
      <c r="C225" s="143" t="s">
        <v>478</v>
      </c>
      <c r="D225" s="45"/>
      <c r="E225" s="45"/>
      <c r="F225" s="45"/>
      <c r="G225" s="45">
        <v>30000</v>
      </c>
      <c r="H225" s="45"/>
      <c r="I225" s="45"/>
      <c r="J225" s="45"/>
      <c r="K225" s="45">
        <v>30000</v>
      </c>
      <c r="L225" s="45">
        <v>30000</v>
      </c>
      <c r="M225" s="45"/>
      <c r="N225" s="116">
        <f t="shared" si="54"/>
        <v>30000</v>
      </c>
      <c r="O225" s="3"/>
      <c r="P225" s="1"/>
      <c r="X225" s="4"/>
    </row>
    <row r="226" spans="1:16" ht="62.25" customHeight="1">
      <c r="A226" s="57" t="s">
        <v>472</v>
      </c>
      <c r="B226" s="55" t="s">
        <v>468</v>
      </c>
      <c r="C226" s="59" t="s">
        <v>474</v>
      </c>
      <c r="D226" s="45">
        <v>22000</v>
      </c>
      <c r="E226" s="45"/>
      <c r="F226" s="45"/>
      <c r="G226" s="45"/>
      <c r="H226" s="45"/>
      <c r="I226" s="45"/>
      <c r="J226" s="45"/>
      <c r="K226" s="45"/>
      <c r="L226" s="45"/>
      <c r="M226" s="45"/>
      <c r="N226" s="116">
        <f>D226+G226</f>
        <v>22000</v>
      </c>
      <c r="O226" s="3"/>
      <c r="P226" s="14"/>
    </row>
    <row r="227" spans="1:24" ht="62.25" customHeight="1">
      <c r="A227" s="95" t="s">
        <v>473</v>
      </c>
      <c r="B227" s="96" t="s">
        <v>468</v>
      </c>
      <c r="C227" s="59" t="s">
        <v>475</v>
      </c>
      <c r="D227" s="45">
        <v>10000</v>
      </c>
      <c r="E227" s="45"/>
      <c r="F227" s="45"/>
      <c r="G227" s="45"/>
      <c r="H227" s="45"/>
      <c r="I227" s="45"/>
      <c r="J227" s="45"/>
      <c r="K227" s="45"/>
      <c r="L227" s="45"/>
      <c r="M227" s="45"/>
      <c r="N227" s="116">
        <f t="shared" si="54"/>
        <v>10000</v>
      </c>
      <c r="O227" s="3"/>
      <c r="P227" s="1"/>
      <c r="X227" s="4"/>
    </row>
    <row r="228" spans="1:24" ht="32.25" customHeight="1">
      <c r="A228" s="57"/>
      <c r="B228" s="68"/>
      <c r="C228" s="91" t="s">
        <v>295</v>
      </c>
      <c r="D228" s="47">
        <f>D231+D232+D233+D234+D235+D229+D236+D230</f>
        <v>82645190.71000001</v>
      </c>
      <c r="E228" s="47"/>
      <c r="F228" s="47">
        <f aca="true" t="shared" si="61" ref="F228:N228">F231+F232+F233+F234+F235+F229+F236</f>
        <v>0</v>
      </c>
      <c r="G228" s="47">
        <f t="shared" si="61"/>
        <v>30000</v>
      </c>
      <c r="H228" s="47">
        <f t="shared" si="61"/>
        <v>0</v>
      </c>
      <c r="I228" s="47">
        <f t="shared" si="61"/>
        <v>0</v>
      </c>
      <c r="J228" s="47">
        <f t="shared" si="61"/>
        <v>0</v>
      </c>
      <c r="K228" s="47">
        <f t="shared" si="61"/>
        <v>30000</v>
      </c>
      <c r="L228" s="47">
        <f t="shared" si="61"/>
        <v>30000</v>
      </c>
      <c r="M228" s="47">
        <f t="shared" si="61"/>
        <v>0</v>
      </c>
      <c r="N228" s="117">
        <f t="shared" si="61"/>
        <v>82281990.71000001</v>
      </c>
      <c r="O228" s="3"/>
      <c r="P228" s="1"/>
      <c r="X228" s="4"/>
    </row>
    <row r="229" spans="1:29" s="5" customFormat="1" ht="15.75" customHeight="1">
      <c r="A229" s="57" t="s">
        <v>381</v>
      </c>
      <c r="B229" s="68" t="s">
        <v>24</v>
      </c>
      <c r="C229" s="87" t="s">
        <v>155</v>
      </c>
      <c r="D229" s="45">
        <v>1212600</v>
      </c>
      <c r="E229" s="47"/>
      <c r="F229" s="47"/>
      <c r="G229" s="47"/>
      <c r="H229" s="47"/>
      <c r="I229" s="47"/>
      <c r="J229" s="47"/>
      <c r="K229" s="47"/>
      <c r="L229" s="47"/>
      <c r="M229" s="45"/>
      <c r="N229" s="116">
        <f t="shared" si="54"/>
        <v>1212600</v>
      </c>
      <c r="O229" s="3"/>
      <c r="P229" s="1"/>
      <c r="Q229" s="4"/>
      <c r="R229" s="1"/>
      <c r="S229" s="1"/>
      <c r="T229" s="1"/>
      <c r="U229" s="1"/>
      <c r="V229" s="1"/>
      <c r="W229" s="1"/>
      <c r="X229" s="1"/>
      <c r="Y229" s="1"/>
      <c r="Z229" s="1"/>
      <c r="AA229" s="1"/>
      <c r="AB229" s="1"/>
      <c r="AC229" s="1"/>
    </row>
    <row r="230" spans="1:29" s="5" customFormat="1" ht="30" customHeight="1">
      <c r="A230" s="57" t="s">
        <v>498</v>
      </c>
      <c r="B230" s="68" t="s">
        <v>496</v>
      </c>
      <c r="C230" s="87" t="s">
        <v>497</v>
      </c>
      <c r="D230" s="45">
        <v>374900</v>
      </c>
      <c r="E230" s="47"/>
      <c r="F230" s="47"/>
      <c r="G230" s="47"/>
      <c r="H230" s="47"/>
      <c r="I230" s="47"/>
      <c r="J230" s="47"/>
      <c r="K230" s="47"/>
      <c r="L230" s="47"/>
      <c r="M230" s="45"/>
      <c r="N230" s="116">
        <f t="shared" si="54"/>
        <v>374900</v>
      </c>
      <c r="O230" s="3"/>
      <c r="P230" s="1"/>
      <c r="Q230" s="4"/>
      <c r="R230" s="1"/>
      <c r="S230" s="1"/>
      <c r="T230" s="1"/>
      <c r="U230" s="1"/>
      <c r="V230" s="1"/>
      <c r="W230" s="1"/>
      <c r="X230" s="1"/>
      <c r="Y230" s="1"/>
      <c r="Z230" s="1"/>
      <c r="AA230" s="1"/>
      <c r="AB230" s="1"/>
      <c r="AC230" s="1"/>
    </row>
    <row r="231" spans="1:24" s="22" customFormat="1" ht="57.75" customHeight="1">
      <c r="A231" s="57" t="s">
        <v>329</v>
      </c>
      <c r="B231" s="68" t="s">
        <v>1</v>
      </c>
      <c r="C231" s="79" t="s">
        <v>95</v>
      </c>
      <c r="D231" s="45">
        <v>66988100</v>
      </c>
      <c r="E231" s="45"/>
      <c r="F231" s="45"/>
      <c r="G231" s="45">
        <f>SUM(H231+K231)</f>
        <v>0</v>
      </c>
      <c r="H231" s="45"/>
      <c r="I231" s="45"/>
      <c r="J231" s="45"/>
      <c r="K231" s="45"/>
      <c r="L231" s="45"/>
      <c r="M231" s="45"/>
      <c r="N231" s="116">
        <f t="shared" si="54"/>
        <v>66988100</v>
      </c>
      <c r="O231" s="3"/>
      <c r="P231" s="1"/>
      <c r="Q231" s="21"/>
      <c r="R231" s="21"/>
      <c r="S231" s="21"/>
      <c r="T231" s="21"/>
      <c r="U231" s="21"/>
      <c r="V231" s="21"/>
      <c r="W231" s="21"/>
      <c r="X231" s="21"/>
    </row>
    <row r="232" spans="1:24" s="22" customFormat="1" ht="90.75" customHeight="1">
      <c r="A232" s="57" t="s">
        <v>330</v>
      </c>
      <c r="B232" s="68" t="s">
        <v>87</v>
      </c>
      <c r="C232" s="88" t="s">
        <v>109</v>
      </c>
      <c r="D232" s="45">
        <v>12271186.06</v>
      </c>
      <c r="E232" s="45"/>
      <c r="F232" s="45"/>
      <c r="G232" s="45">
        <f>SUM(H232+K232)</f>
        <v>0</v>
      </c>
      <c r="H232" s="45"/>
      <c r="I232" s="45"/>
      <c r="J232" s="45"/>
      <c r="K232" s="45"/>
      <c r="L232" s="45"/>
      <c r="M232" s="45"/>
      <c r="N232" s="116">
        <f t="shared" si="54"/>
        <v>12271186.06</v>
      </c>
      <c r="O232" s="3"/>
      <c r="P232" s="1"/>
      <c r="Q232" s="21"/>
      <c r="R232" s="21"/>
      <c r="S232" s="21"/>
      <c r="T232" s="21"/>
      <c r="U232" s="21"/>
      <c r="V232" s="21"/>
      <c r="W232" s="21"/>
      <c r="X232" s="21"/>
    </row>
    <row r="233" spans="1:24" s="22" customFormat="1" ht="195.75" customHeight="1">
      <c r="A233" s="57" t="s">
        <v>331</v>
      </c>
      <c r="B233" s="68" t="s">
        <v>25</v>
      </c>
      <c r="C233" s="89" t="s">
        <v>151</v>
      </c>
      <c r="D233" s="45">
        <v>443300</v>
      </c>
      <c r="E233" s="45"/>
      <c r="F233" s="45"/>
      <c r="G233" s="45">
        <f>SUM(H233+K233)</f>
        <v>0</v>
      </c>
      <c r="H233" s="45"/>
      <c r="I233" s="45"/>
      <c r="J233" s="45"/>
      <c r="K233" s="45"/>
      <c r="L233" s="45"/>
      <c r="M233" s="45"/>
      <c r="N233" s="116">
        <f t="shared" si="54"/>
        <v>443300</v>
      </c>
      <c r="O233" s="3"/>
      <c r="P233" s="1"/>
      <c r="Q233" s="21"/>
      <c r="R233" s="21"/>
      <c r="S233" s="21"/>
      <c r="T233" s="21"/>
      <c r="U233" s="21"/>
      <c r="V233" s="21"/>
      <c r="W233" s="21"/>
      <c r="X233" s="21"/>
    </row>
    <row r="234" spans="1:24" s="22" customFormat="1" ht="54" customHeight="1">
      <c r="A234" s="57" t="s">
        <v>332</v>
      </c>
      <c r="B234" s="68" t="s">
        <v>88</v>
      </c>
      <c r="C234" s="62" t="s">
        <v>96</v>
      </c>
      <c r="D234" s="45">
        <v>1229000</v>
      </c>
      <c r="E234" s="45" t="s">
        <v>101</v>
      </c>
      <c r="F234" s="45"/>
      <c r="G234" s="45">
        <f>SUM(H234+K234)</f>
        <v>0</v>
      </c>
      <c r="H234" s="45"/>
      <c r="I234" s="45"/>
      <c r="J234" s="45"/>
      <c r="K234" s="45"/>
      <c r="L234" s="45"/>
      <c r="M234" s="45"/>
      <c r="N234" s="116">
        <f t="shared" si="54"/>
        <v>1229000</v>
      </c>
      <c r="O234" s="3"/>
      <c r="P234" s="1"/>
      <c r="Q234" s="21"/>
      <c r="R234" s="21"/>
      <c r="S234" s="21"/>
      <c r="T234" s="21"/>
      <c r="U234" s="21"/>
      <c r="V234" s="21"/>
      <c r="W234" s="21"/>
      <c r="X234" s="21"/>
    </row>
    <row r="235" spans="1:24" s="22" customFormat="1" ht="87.75" customHeight="1">
      <c r="A235" s="57" t="s">
        <v>339</v>
      </c>
      <c r="B235" s="68" t="s">
        <v>97</v>
      </c>
      <c r="C235" s="90" t="s">
        <v>98</v>
      </c>
      <c r="D235" s="45">
        <v>107804.65</v>
      </c>
      <c r="E235" s="46"/>
      <c r="F235" s="46"/>
      <c r="G235" s="45"/>
      <c r="H235" s="46"/>
      <c r="I235" s="46"/>
      <c r="J235" s="46"/>
      <c r="K235" s="45"/>
      <c r="L235" s="46"/>
      <c r="M235" s="45"/>
      <c r="N235" s="116">
        <f t="shared" si="54"/>
        <v>107804.65</v>
      </c>
      <c r="O235" s="3"/>
      <c r="P235" s="1"/>
      <c r="Q235" s="21"/>
      <c r="R235" s="21"/>
      <c r="S235" s="21"/>
      <c r="T235" s="21"/>
      <c r="U235" s="21"/>
      <c r="V235" s="21"/>
      <c r="W235" s="21"/>
      <c r="X235" s="21"/>
    </row>
    <row r="236" spans="1:24" ht="23.25" customHeight="1">
      <c r="A236" s="63" t="s">
        <v>470</v>
      </c>
      <c r="B236" s="60" t="s">
        <v>468</v>
      </c>
      <c r="C236" s="61" t="s">
        <v>477</v>
      </c>
      <c r="D236" s="45">
        <f>D238</f>
        <v>18300</v>
      </c>
      <c r="E236" s="45"/>
      <c r="F236" s="45"/>
      <c r="G236" s="46">
        <f>G237</f>
        <v>30000</v>
      </c>
      <c r="H236" s="46">
        <f aca="true" t="shared" si="62" ref="H236:N236">H237</f>
        <v>0</v>
      </c>
      <c r="I236" s="46">
        <f t="shared" si="62"/>
        <v>0</v>
      </c>
      <c r="J236" s="46">
        <f t="shared" si="62"/>
        <v>0</v>
      </c>
      <c r="K236" s="46">
        <f t="shared" si="62"/>
        <v>30000</v>
      </c>
      <c r="L236" s="46">
        <f t="shared" si="62"/>
        <v>30000</v>
      </c>
      <c r="M236" s="46">
        <f t="shared" si="62"/>
        <v>0</v>
      </c>
      <c r="N236" s="118">
        <f t="shared" si="62"/>
        <v>30000</v>
      </c>
      <c r="O236" s="3"/>
      <c r="P236" s="1"/>
      <c r="X236" s="4"/>
    </row>
    <row r="237" spans="1:24" ht="28.5" customHeight="1">
      <c r="A237" s="57" t="s">
        <v>471</v>
      </c>
      <c r="B237" s="55" t="s">
        <v>468</v>
      </c>
      <c r="C237" s="143" t="s">
        <v>478</v>
      </c>
      <c r="D237" s="45"/>
      <c r="E237" s="45"/>
      <c r="F237" s="45"/>
      <c r="G237" s="45">
        <v>30000</v>
      </c>
      <c r="H237" s="45"/>
      <c r="I237" s="45"/>
      <c r="J237" s="45"/>
      <c r="K237" s="45">
        <v>30000</v>
      </c>
      <c r="L237" s="45">
        <v>30000</v>
      </c>
      <c r="M237" s="45"/>
      <c r="N237" s="116">
        <f>D237+G237</f>
        <v>30000</v>
      </c>
      <c r="O237" s="3"/>
      <c r="P237" s="1"/>
      <c r="X237" s="4"/>
    </row>
    <row r="238" spans="1:24" ht="63" customHeight="1">
      <c r="A238" s="57" t="s">
        <v>472</v>
      </c>
      <c r="B238" s="55" t="s">
        <v>468</v>
      </c>
      <c r="C238" s="59" t="s">
        <v>474</v>
      </c>
      <c r="D238" s="45">
        <v>18300</v>
      </c>
      <c r="E238" s="45"/>
      <c r="F238" s="45"/>
      <c r="G238" s="45"/>
      <c r="H238" s="45"/>
      <c r="I238" s="45"/>
      <c r="J238" s="45"/>
      <c r="K238" s="45"/>
      <c r="L238" s="45"/>
      <c r="M238" s="45"/>
      <c r="N238" s="116"/>
      <c r="O238" s="3"/>
      <c r="P238" s="1"/>
      <c r="X238" s="4"/>
    </row>
    <row r="239" spans="1:24" s="22" customFormat="1" ht="19.5" customHeight="1">
      <c r="A239" s="92"/>
      <c r="B239" s="93"/>
      <c r="C239" s="91" t="s">
        <v>83</v>
      </c>
      <c r="D239" s="102">
        <f>D240+D242+D241</f>
        <v>1966700</v>
      </c>
      <c r="E239" s="102">
        <f aca="true" t="shared" si="63" ref="E239:M239">E240+E242</f>
        <v>0</v>
      </c>
      <c r="F239" s="102">
        <f t="shared" si="63"/>
        <v>0</v>
      </c>
      <c r="G239" s="102">
        <f t="shared" si="63"/>
        <v>157100</v>
      </c>
      <c r="H239" s="102">
        <f t="shared" si="63"/>
        <v>50300</v>
      </c>
      <c r="I239" s="102">
        <f t="shared" si="63"/>
        <v>0</v>
      </c>
      <c r="J239" s="102">
        <f t="shared" si="63"/>
        <v>0</v>
      </c>
      <c r="K239" s="102">
        <f t="shared" si="63"/>
        <v>106800</v>
      </c>
      <c r="L239" s="102">
        <f t="shared" si="63"/>
        <v>0</v>
      </c>
      <c r="M239" s="102">
        <f t="shared" si="63"/>
        <v>0</v>
      </c>
      <c r="N239" s="119">
        <f t="shared" si="54"/>
        <v>2123800</v>
      </c>
      <c r="O239" s="3"/>
      <c r="P239" s="1"/>
      <c r="Q239" s="21"/>
      <c r="R239" s="21"/>
      <c r="S239" s="21"/>
      <c r="T239" s="21"/>
      <c r="U239" s="21"/>
      <c r="V239" s="21"/>
      <c r="W239" s="21"/>
      <c r="X239" s="21"/>
    </row>
    <row r="240" spans="1:24" ht="19.5" customHeight="1">
      <c r="A240" s="92" t="s">
        <v>381</v>
      </c>
      <c r="B240" s="68" t="s">
        <v>24</v>
      </c>
      <c r="C240" s="87" t="s">
        <v>155</v>
      </c>
      <c r="D240" s="103">
        <v>1747300</v>
      </c>
      <c r="E240" s="103"/>
      <c r="F240" s="103"/>
      <c r="G240" s="103"/>
      <c r="H240" s="103"/>
      <c r="I240" s="103"/>
      <c r="J240" s="103"/>
      <c r="K240" s="103"/>
      <c r="L240" s="103"/>
      <c r="M240" s="103"/>
      <c r="N240" s="136">
        <f t="shared" si="54"/>
        <v>1747300</v>
      </c>
      <c r="O240" s="3"/>
      <c r="P240" s="1"/>
      <c r="Q240" s="14"/>
      <c r="R240" s="14"/>
      <c r="S240" s="14"/>
      <c r="T240" s="14"/>
      <c r="U240" s="14"/>
      <c r="V240" s="14"/>
      <c r="W240" s="14"/>
      <c r="X240" s="4"/>
    </row>
    <row r="241" spans="1:24" ht="33" customHeight="1">
      <c r="A241" s="57" t="s">
        <v>498</v>
      </c>
      <c r="B241" s="68" t="s">
        <v>496</v>
      </c>
      <c r="C241" s="87" t="s">
        <v>497</v>
      </c>
      <c r="D241" s="103">
        <v>219400</v>
      </c>
      <c r="E241" s="103"/>
      <c r="F241" s="103"/>
      <c r="G241" s="103"/>
      <c r="H241" s="103"/>
      <c r="I241" s="103"/>
      <c r="J241" s="103"/>
      <c r="K241" s="103"/>
      <c r="L241" s="103"/>
      <c r="M241" s="103"/>
      <c r="N241" s="136"/>
      <c r="O241" s="3"/>
      <c r="P241" s="1"/>
      <c r="Q241" s="14"/>
      <c r="R241" s="14"/>
      <c r="S241" s="14"/>
      <c r="T241" s="14"/>
      <c r="U241" s="14"/>
      <c r="V241" s="14"/>
      <c r="W241" s="14"/>
      <c r="X241" s="4"/>
    </row>
    <row r="242" spans="1:24" ht="54" customHeight="1" thickBot="1">
      <c r="A242" s="57" t="s">
        <v>333</v>
      </c>
      <c r="B242" s="68" t="s">
        <v>149</v>
      </c>
      <c r="C242" s="87" t="s">
        <v>150</v>
      </c>
      <c r="D242" s="103"/>
      <c r="E242" s="103"/>
      <c r="F242" s="103"/>
      <c r="G242" s="103">
        <f>H242+K242</f>
        <v>157100</v>
      </c>
      <c r="H242" s="103">
        <v>50300</v>
      </c>
      <c r="I242" s="103"/>
      <c r="J242" s="103"/>
      <c r="K242" s="103">
        <v>106800</v>
      </c>
      <c r="L242" s="103"/>
      <c r="M242" s="102"/>
      <c r="N242" s="136">
        <f>D242+G242</f>
        <v>157100</v>
      </c>
      <c r="O242" s="3"/>
      <c r="P242" s="1"/>
      <c r="Q242" s="14"/>
      <c r="R242" s="14"/>
      <c r="S242" s="14"/>
      <c r="T242" s="14"/>
      <c r="U242" s="14"/>
      <c r="V242" s="14"/>
      <c r="W242" s="14"/>
      <c r="X242" s="4"/>
    </row>
    <row r="243" spans="1:16" ht="18" customHeight="1" thickBot="1">
      <c r="A243" s="41"/>
      <c r="B243" s="16"/>
      <c r="C243" s="2" t="s">
        <v>26</v>
      </c>
      <c r="D243" s="104">
        <f aca="true" t="shared" si="64" ref="D243:N243">D215+D216+D228+D239</f>
        <v>797221845.05</v>
      </c>
      <c r="E243" s="104">
        <f t="shared" si="64"/>
        <v>298666063.71000004</v>
      </c>
      <c r="F243" s="104">
        <f t="shared" si="64"/>
        <v>62127899.91</v>
      </c>
      <c r="G243" s="104">
        <f t="shared" si="64"/>
        <v>109851527</v>
      </c>
      <c r="H243" s="104">
        <f t="shared" si="64"/>
        <v>42199693</v>
      </c>
      <c r="I243" s="104">
        <f t="shared" si="64"/>
        <v>5801840</v>
      </c>
      <c r="J243" s="104">
        <f t="shared" si="64"/>
        <v>388130</v>
      </c>
      <c r="K243" s="104">
        <f t="shared" si="64"/>
        <v>67651834</v>
      </c>
      <c r="L243" s="104">
        <f t="shared" si="64"/>
        <v>55722900</v>
      </c>
      <c r="M243" s="104">
        <f t="shared" si="64"/>
        <v>1213200</v>
      </c>
      <c r="N243" s="144">
        <f t="shared" si="64"/>
        <v>905930172.05</v>
      </c>
      <c r="O243" s="3"/>
      <c r="P243" s="1"/>
    </row>
    <row r="244" spans="2:16" ht="18" customHeight="1">
      <c r="B244" s="37"/>
      <c r="C244" s="42"/>
      <c r="D244" s="10"/>
      <c r="E244" s="10"/>
      <c r="F244" s="10"/>
      <c r="G244" s="10"/>
      <c r="H244" s="10"/>
      <c r="I244" s="10"/>
      <c r="J244" s="10"/>
      <c r="K244" s="10"/>
      <c r="L244" s="10"/>
      <c r="M244" s="10"/>
      <c r="N244" s="10"/>
      <c r="O244" s="3"/>
      <c r="P244" s="1"/>
    </row>
    <row r="245" spans="2:16" ht="39" customHeight="1">
      <c r="B245" s="37"/>
      <c r="C245" s="42"/>
      <c r="D245" s="10"/>
      <c r="E245" s="10"/>
      <c r="F245" s="10"/>
      <c r="H245" s="10"/>
      <c r="I245" s="10"/>
      <c r="J245" s="10"/>
      <c r="K245" s="10"/>
      <c r="L245" s="10"/>
      <c r="M245" s="10"/>
      <c r="N245" s="10"/>
      <c r="O245" s="3"/>
      <c r="P245" s="1"/>
    </row>
    <row r="246" spans="1:24" s="11" customFormat="1" ht="25.5" customHeight="1">
      <c r="A246" s="165"/>
      <c r="B246" s="165"/>
      <c r="C246" s="166" t="s">
        <v>296</v>
      </c>
      <c r="D246" s="166"/>
      <c r="E246" s="167"/>
      <c r="F246" s="168"/>
      <c r="G246" s="169"/>
      <c r="H246" s="170"/>
      <c r="I246" s="98"/>
      <c r="J246" s="98"/>
      <c r="K246" s="98"/>
      <c r="L246" s="169"/>
      <c r="M246" s="169"/>
      <c r="N246" s="98"/>
      <c r="O246" s="99"/>
      <c r="P246" s="100"/>
      <c r="Q246" s="101"/>
      <c r="R246" s="101"/>
      <c r="S246" s="101"/>
      <c r="T246" s="101"/>
      <c r="U246" s="101"/>
      <c r="V246" s="101"/>
      <c r="W246" s="101"/>
      <c r="X246" s="101"/>
    </row>
    <row r="247" spans="2:24" s="11" customFormat="1" ht="22.5" customHeight="1">
      <c r="B247" s="97"/>
      <c r="C247" s="171" t="s">
        <v>499</v>
      </c>
      <c r="D247" s="98"/>
      <c r="E247" s="98"/>
      <c r="F247" s="98"/>
      <c r="G247" s="98"/>
      <c r="H247" s="98"/>
      <c r="I247" s="98"/>
      <c r="J247" s="98"/>
      <c r="K247" s="98"/>
      <c r="L247" s="198" t="s">
        <v>156</v>
      </c>
      <c r="M247" s="198"/>
      <c r="N247" s="98"/>
      <c r="O247" s="99"/>
      <c r="P247" s="100"/>
      <c r="Q247" s="101"/>
      <c r="R247" s="101"/>
      <c r="S247" s="101"/>
      <c r="T247" s="101"/>
      <c r="U247" s="101"/>
      <c r="V247" s="101"/>
      <c r="W247" s="101"/>
      <c r="X247" s="101"/>
    </row>
    <row r="248" spans="3:15" ht="12" customHeight="1">
      <c r="C248" s="44"/>
      <c r="D248" s="13"/>
      <c r="E248" s="13"/>
      <c r="F248" s="13"/>
      <c r="G248" s="13"/>
      <c r="H248" s="13"/>
      <c r="I248" s="13"/>
      <c r="J248" s="13"/>
      <c r="K248" s="13"/>
      <c r="L248" s="13"/>
      <c r="M248" s="13"/>
      <c r="N248" s="43"/>
      <c r="O248" s="3"/>
    </row>
    <row r="249" spans="5:15" ht="15.75">
      <c r="E249" s="12"/>
      <c r="F249" s="12"/>
      <c r="G249" s="12"/>
      <c r="H249" s="12"/>
      <c r="I249" s="12"/>
      <c r="J249" s="12"/>
      <c r="K249" s="12"/>
      <c r="L249" s="12"/>
      <c r="O249" s="3"/>
    </row>
    <row r="250" spans="4:15" ht="15.75">
      <c r="D250" s="161"/>
      <c r="E250" s="12"/>
      <c r="F250" s="12"/>
      <c r="G250" s="12"/>
      <c r="H250" s="12"/>
      <c r="I250" s="12"/>
      <c r="J250" s="12"/>
      <c r="K250" s="12"/>
      <c r="L250" s="12"/>
      <c r="O250" s="3"/>
    </row>
    <row r="251" spans="4:15" ht="15.75">
      <c r="D251" s="161"/>
      <c r="E251" s="161"/>
      <c r="F251" s="161"/>
      <c r="G251" s="12"/>
      <c r="H251" s="12"/>
      <c r="I251" s="12"/>
      <c r="J251" s="12"/>
      <c r="K251" s="12"/>
      <c r="L251" s="12"/>
      <c r="O251" s="3"/>
    </row>
    <row r="252" spans="5:15" ht="15.75">
      <c r="E252" s="12"/>
      <c r="F252" s="12"/>
      <c r="G252" s="12"/>
      <c r="H252" s="12"/>
      <c r="I252" s="12"/>
      <c r="J252" s="12"/>
      <c r="K252" s="12"/>
      <c r="L252" s="12"/>
      <c r="O252" s="3"/>
    </row>
    <row r="253" spans="5:15" ht="15.75">
      <c r="E253" s="12"/>
      <c r="F253" s="12"/>
      <c r="G253" s="12"/>
      <c r="H253" s="12"/>
      <c r="I253" s="12"/>
      <c r="J253" s="12"/>
      <c r="K253" s="12"/>
      <c r="L253" s="12"/>
      <c r="O253" s="3"/>
    </row>
    <row r="254" spans="5:15" ht="15.75">
      <c r="E254" s="12"/>
      <c r="F254" s="12"/>
      <c r="G254" s="12"/>
      <c r="H254" s="12"/>
      <c r="I254" s="12"/>
      <c r="J254" s="12"/>
      <c r="K254" s="12"/>
      <c r="L254" s="12"/>
      <c r="O254" s="3"/>
    </row>
    <row r="255" spans="5:15" ht="15.75">
      <c r="E255" s="12"/>
      <c r="F255" s="12"/>
      <c r="G255" s="12"/>
      <c r="H255" s="12"/>
      <c r="I255" s="12"/>
      <c r="J255" s="12"/>
      <c r="K255" s="12"/>
      <c r="L255" s="12"/>
      <c r="O255" s="3"/>
    </row>
    <row r="256" spans="5:15" ht="15.75">
      <c r="E256" s="12"/>
      <c r="F256" s="12"/>
      <c r="G256" s="12"/>
      <c r="H256" s="12"/>
      <c r="I256" s="12"/>
      <c r="J256" s="12"/>
      <c r="K256" s="12"/>
      <c r="L256" s="12"/>
      <c r="O256" s="3"/>
    </row>
    <row r="257" spans="5:15" ht="15.75">
      <c r="E257" s="12"/>
      <c r="F257" s="12"/>
      <c r="G257" s="12"/>
      <c r="H257" s="12"/>
      <c r="I257" s="12"/>
      <c r="J257" s="12"/>
      <c r="K257" s="12"/>
      <c r="L257" s="12"/>
      <c r="O257" s="3"/>
    </row>
    <row r="258" spans="5:15" ht="15.75">
      <c r="E258" s="12"/>
      <c r="F258" s="12"/>
      <c r="G258" s="12"/>
      <c r="H258" s="12"/>
      <c r="I258" s="12"/>
      <c r="J258" s="12"/>
      <c r="K258" s="12"/>
      <c r="L258" s="12"/>
      <c r="O258" s="3"/>
    </row>
    <row r="259" spans="5:15" ht="15.75">
      <c r="E259" s="12"/>
      <c r="F259" s="12"/>
      <c r="G259" s="12"/>
      <c r="H259" s="12"/>
      <c r="I259" s="12"/>
      <c r="J259" s="12"/>
      <c r="K259" s="12"/>
      <c r="L259" s="12"/>
      <c r="O259" s="3"/>
    </row>
    <row r="260" spans="5:15" ht="15.75">
      <c r="E260" s="12"/>
      <c r="F260" s="12"/>
      <c r="G260" s="12"/>
      <c r="H260" s="12"/>
      <c r="I260" s="12"/>
      <c r="J260" s="12"/>
      <c r="K260" s="12"/>
      <c r="L260" s="12"/>
      <c r="O260" s="3"/>
    </row>
    <row r="261" spans="5:15" ht="15.75">
      <c r="E261" s="12"/>
      <c r="F261" s="12"/>
      <c r="G261" s="12"/>
      <c r="H261" s="12"/>
      <c r="I261" s="12"/>
      <c r="J261" s="12"/>
      <c r="K261" s="12"/>
      <c r="L261" s="12"/>
      <c r="O261" s="3"/>
    </row>
    <row r="262" spans="5:15" ht="15.75">
      <c r="E262" s="12"/>
      <c r="F262" s="12"/>
      <c r="G262" s="12"/>
      <c r="H262" s="12"/>
      <c r="I262" s="12"/>
      <c r="J262" s="12"/>
      <c r="K262" s="12"/>
      <c r="L262" s="12"/>
      <c r="O262" s="3"/>
    </row>
    <row r="263" spans="5:15" ht="15.75">
      <c r="E263" s="12"/>
      <c r="F263" s="12"/>
      <c r="G263" s="12"/>
      <c r="H263" s="12"/>
      <c r="I263" s="12"/>
      <c r="J263" s="12"/>
      <c r="K263" s="12"/>
      <c r="L263" s="12"/>
      <c r="O263" s="3"/>
    </row>
    <row r="264" spans="5:15" ht="15.75">
      <c r="E264" s="12"/>
      <c r="F264" s="12"/>
      <c r="G264" s="12"/>
      <c r="H264" s="12"/>
      <c r="I264" s="12"/>
      <c r="J264" s="12"/>
      <c r="K264" s="12"/>
      <c r="L264" s="12"/>
      <c r="O264" s="3"/>
    </row>
    <row r="265" spans="5:15" ht="15.75">
      <c r="E265" s="12"/>
      <c r="F265" s="12"/>
      <c r="G265" s="12"/>
      <c r="H265" s="12"/>
      <c r="I265" s="12"/>
      <c r="J265" s="12"/>
      <c r="K265" s="12"/>
      <c r="L265" s="12"/>
      <c r="O265" s="3"/>
    </row>
    <row r="266" spans="5:15" ht="15.75">
      <c r="E266" s="12"/>
      <c r="F266" s="12"/>
      <c r="G266" s="12"/>
      <c r="H266" s="12"/>
      <c r="I266" s="12"/>
      <c r="J266" s="12"/>
      <c r="K266" s="12"/>
      <c r="L266" s="12"/>
      <c r="O266" s="3"/>
    </row>
    <row r="267" spans="5:15" ht="15.75">
      <c r="E267" s="12"/>
      <c r="F267" s="12"/>
      <c r="G267" s="12"/>
      <c r="H267" s="12"/>
      <c r="I267" s="12"/>
      <c r="J267" s="12"/>
      <c r="K267" s="12"/>
      <c r="L267" s="12"/>
      <c r="O267" s="3"/>
    </row>
    <row r="268" spans="5:15" ht="15.75">
      <c r="E268" s="12"/>
      <c r="F268" s="12"/>
      <c r="G268" s="12"/>
      <c r="H268" s="12"/>
      <c r="I268" s="12"/>
      <c r="J268" s="12"/>
      <c r="K268" s="12"/>
      <c r="L268" s="12"/>
      <c r="O268" s="3"/>
    </row>
    <row r="269" spans="5:15" ht="15.75">
      <c r="E269" s="12"/>
      <c r="F269" s="12"/>
      <c r="G269" s="12"/>
      <c r="H269" s="12"/>
      <c r="I269" s="12"/>
      <c r="J269" s="12"/>
      <c r="K269" s="12"/>
      <c r="L269" s="12"/>
      <c r="O269" s="3"/>
    </row>
    <row r="270" spans="5:15" ht="15.75">
      <c r="E270" s="12"/>
      <c r="F270" s="12"/>
      <c r="G270" s="12"/>
      <c r="H270" s="12"/>
      <c r="I270" s="12"/>
      <c r="J270" s="12"/>
      <c r="K270" s="12"/>
      <c r="L270" s="12"/>
      <c r="O270" s="3"/>
    </row>
    <row r="271" spans="5:15" ht="15.75">
      <c r="E271" s="12"/>
      <c r="F271" s="12"/>
      <c r="G271" s="12"/>
      <c r="H271" s="12"/>
      <c r="I271" s="12"/>
      <c r="J271" s="12"/>
      <c r="K271" s="12"/>
      <c r="L271" s="12"/>
      <c r="O271" s="3"/>
    </row>
    <row r="272" spans="5:15" ht="15.75">
      <c r="E272" s="12"/>
      <c r="F272" s="12"/>
      <c r="G272" s="12"/>
      <c r="H272" s="12"/>
      <c r="I272" s="12"/>
      <c r="J272" s="12"/>
      <c r="K272" s="12"/>
      <c r="L272" s="12"/>
      <c r="O272" s="3"/>
    </row>
    <row r="273" spans="5:15" ht="15.75">
      <c r="E273" s="12"/>
      <c r="F273" s="12"/>
      <c r="G273" s="12"/>
      <c r="H273" s="12"/>
      <c r="I273" s="12"/>
      <c r="J273" s="12"/>
      <c r="K273" s="12"/>
      <c r="L273" s="12"/>
      <c r="O273" s="3"/>
    </row>
    <row r="274" spans="5:15" ht="15.75">
      <c r="E274" s="12"/>
      <c r="F274" s="12"/>
      <c r="G274" s="12"/>
      <c r="H274" s="12"/>
      <c r="I274" s="12"/>
      <c r="J274" s="12"/>
      <c r="K274" s="12"/>
      <c r="L274" s="12"/>
      <c r="O274" s="3"/>
    </row>
    <row r="275" spans="5:15" ht="15.75">
      <c r="E275" s="12"/>
      <c r="F275" s="12"/>
      <c r="G275" s="12"/>
      <c r="H275" s="12"/>
      <c r="I275" s="12"/>
      <c r="J275" s="12"/>
      <c r="K275" s="12"/>
      <c r="L275" s="12"/>
      <c r="O275" s="3"/>
    </row>
    <row r="276" spans="5:15" ht="15.75">
      <c r="E276" s="12"/>
      <c r="F276" s="12"/>
      <c r="G276" s="12"/>
      <c r="H276" s="12"/>
      <c r="I276" s="12"/>
      <c r="J276" s="12"/>
      <c r="K276" s="12"/>
      <c r="L276" s="12"/>
      <c r="O276" s="3"/>
    </row>
    <row r="277" spans="5:15" ht="15.75">
      <c r="E277" s="12"/>
      <c r="F277" s="12"/>
      <c r="G277" s="12"/>
      <c r="H277" s="12"/>
      <c r="I277" s="12"/>
      <c r="J277" s="12"/>
      <c r="K277" s="12"/>
      <c r="L277" s="12"/>
      <c r="O277" s="3"/>
    </row>
    <row r="278" spans="5:15" ht="15.75">
      <c r="E278" s="12"/>
      <c r="F278" s="12">
        <f>D244+D251</f>
        <v>0</v>
      </c>
      <c r="G278" s="12"/>
      <c r="H278" s="12"/>
      <c r="I278" s="12"/>
      <c r="J278" s="12"/>
      <c r="K278" s="12"/>
      <c r="L278" s="12"/>
      <c r="O278" s="3"/>
    </row>
    <row r="279" spans="5:15" ht="15.75">
      <c r="E279" s="12"/>
      <c r="F279" s="12">
        <f>D245+D252</f>
        <v>0</v>
      </c>
      <c r="G279" s="12"/>
      <c r="H279" s="12"/>
      <c r="I279" s="12"/>
      <c r="J279" s="12"/>
      <c r="K279" s="12"/>
      <c r="L279" s="12"/>
      <c r="O279" s="3"/>
    </row>
    <row r="280" spans="5:15" ht="15.75">
      <c r="E280" s="12"/>
      <c r="F280" s="12"/>
      <c r="G280" s="12"/>
      <c r="H280" s="12"/>
      <c r="I280" s="12"/>
      <c r="J280" s="12"/>
      <c r="K280" s="12"/>
      <c r="L280" s="12"/>
      <c r="O280" s="3"/>
    </row>
    <row r="281" spans="5:15" ht="15.75">
      <c r="E281" s="12"/>
      <c r="F281" s="12"/>
      <c r="G281" s="12"/>
      <c r="H281" s="12"/>
      <c r="I281" s="12"/>
      <c r="J281" s="12"/>
      <c r="K281" s="12"/>
      <c r="L281" s="12"/>
      <c r="O281" s="3"/>
    </row>
    <row r="282" spans="5:15" ht="15.75">
      <c r="E282" s="12"/>
      <c r="F282" s="12"/>
      <c r="G282" s="12"/>
      <c r="H282" s="12"/>
      <c r="I282" s="12"/>
      <c r="J282" s="12"/>
      <c r="K282" s="12"/>
      <c r="L282" s="12"/>
      <c r="O282" s="3"/>
    </row>
    <row r="283" spans="5:15" ht="15.75">
      <c r="E283" s="12"/>
      <c r="F283" s="12"/>
      <c r="G283" s="12"/>
      <c r="H283" s="12"/>
      <c r="I283" s="12"/>
      <c r="J283" s="12"/>
      <c r="K283" s="12"/>
      <c r="L283" s="12"/>
      <c r="O283" s="3"/>
    </row>
    <row r="284" spans="5:15" ht="15.75">
      <c r="E284" s="12"/>
      <c r="F284" s="12"/>
      <c r="G284" s="12"/>
      <c r="H284" s="12"/>
      <c r="I284" s="12"/>
      <c r="J284" s="12"/>
      <c r="K284" s="12"/>
      <c r="L284" s="12"/>
      <c r="O284" s="3"/>
    </row>
    <row r="285" spans="5:15" ht="15.75">
      <c r="E285" s="12"/>
      <c r="F285" s="12"/>
      <c r="G285" s="12"/>
      <c r="H285" s="12"/>
      <c r="I285" s="12"/>
      <c r="J285" s="12"/>
      <c r="K285" s="12"/>
      <c r="L285" s="12"/>
      <c r="O285" s="3"/>
    </row>
    <row r="286" spans="5:15" ht="15.75">
      <c r="E286" s="12"/>
      <c r="F286" s="12"/>
      <c r="G286" s="12"/>
      <c r="H286" s="12"/>
      <c r="I286" s="12"/>
      <c r="J286" s="12"/>
      <c r="K286" s="12"/>
      <c r="L286" s="12"/>
      <c r="O286" s="3"/>
    </row>
    <row r="287" spans="5:15" ht="15.75">
      <c r="E287" s="12"/>
      <c r="F287" s="12"/>
      <c r="G287" s="12"/>
      <c r="H287" s="12"/>
      <c r="I287" s="12"/>
      <c r="J287" s="12"/>
      <c r="K287" s="12"/>
      <c r="L287" s="12"/>
      <c r="O287" s="3"/>
    </row>
    <row r="288" spans="5:15" ht="15.75">
      <c r="E288" s="12"/>
      <c r="F288" s="12"/>
      <c r="G288" s="12"/>
      <c r="H288" s="12"/>
      <c r="I288" s="12"/>
      <c r="J288" s="12"/>
      <c r="K288" s="12"/>
      <c r="L288" s="12"/>
      <c r="O288" s="3"/>
    </row>
    <row r="289" spans="5:15" ht="15.75">
      <c r="E289" s="12"/>
      <c r="F289" s="12"/>
      <c r="G289" s="12"/>
      <c r="H289" s="12"/>
      <c r="I289" s="12"/>
      <c r="J289" s="12"/>
      <c r="K289" s="12"/>
      <c r="L289" s="12"/>
      <c r="O289" s="3"/>
    </row>
    <row r="290" spans="5:15" ht="15.75">
      <c r="E290" s="12"/>
      <c r="F290" s="12"/>
      <c r="G290" s="12"/>
      <c r="H290" s="12"/>
      <c r="I290" s="12"/>
      <c r="J290" s="12"/>
      <c r="K290" s="12"/>
      <c r="L290" s="12"/>
      <c r="O290" s="3"/>
    </row>
    <row r="291" spans="5:15" ht="15.75">
      <c r="E291" s="12"/>
      <c r="F291" s="12"/>
      <c r="G291" s="12"/>
      <c r="H291" s="12"/>
      <c r="I291" s="12"/>
      <c r="J291" s="12"/>
      <c r="K291" s="12"/>
      <c r="L291" s="12"/>
      <c r="O291" s="3"/>
    </row>
    <row r="292" spans="5:15" ht="15.75">
      <c r="E292" s="12"/>
      <c r="F292" s="12"/>
      <c r="G292" s="12"/>
      <c r="H292" s="12"/>
      <c r="I292" s="12"/>
      <c r="J292" s="12"/>
      <c r="K292" s="12"/>
      <c r="L292" s="12"/>
      <c r="O292" s="3"/>
    </row>
    <row r="293" spans="5:15" ht="15.75">
      <c r="E293" s="12"/>
      <c r="F293" s="12"/>
      <c r="G293" s="12"/>
      <c r="H293" s="12"/>
      <c r="I293" s="12"/>
      <c r="J293" s="12"/>
      <c r="K293" s="12"/>
      <c r="L293" s="12"/>
      <c r="O293" s="3"/>
    </row>
    <row r="294" spans="5:15" ht="15.75">
      <c r="E294" s="12"/>
      <c r="F294" s="12"/>
      <c r="G294" s="12"/>
      <c r="H294" s="12"/>
      <c r="I294" s="12"/>
      <c r="J294" s="12"/>
      <c r="K294" s="12"/>
      <c r="L294" s="12"/>
      <c r="O294" s="3"/>
    </row>
    <row r="295" spans="5:15" ht="15.75">
      <c r="E295" s="12"/>
      <c r="F295" s="12"/>
      <c r="G295" s="12"/>
      <c r="H295" s="12"/>
      <c r="I295" s="12"/>
      <c r="J295" s="12"/>
      <c r="K295" s="12"/>
      <c r="L295" s="12"/>
      <c r="O295" s="3"/>
    </row>
    <row r="296" spans="5:15" ht="15.75">
      <c r="E296" s="12"/>
      <c r="F296" s="12"/>
      <c r="G296" s="12"/>
      <c r="H296" s="12"/>
      <c r="I296" s="12"/>
      <c r="J296" s="12"/>
      <c r="K296" s="12"/>
      <c r="L296" s="12"/>
      <c r="O296" s="3"/>
    </row>
    <row r="297" spans="5:15" ht="15.75">
      <c r="E297" s="12"/>
      <c r="F297" s="12"/>
      <c r="G297" s="12"/>
      <c r="H297" s="12"/>
      <c r="I297" s="12"/>
      <c r="J297" s="12"/>
      <c r="K297" s="12"/>
      <c r="L297" s="12"/>
      <c r="O297" s="3"/>
    </row>
    <row r="298" spans="5:15" ht="15.75">
      <c r="E298" s="12"/>
      <c r="F298" s="12"/>
      <c r="G298" s="12"/>
      <c r="H298" s="12"/>
      <c r="I298" s="12"/>
      <c r="J298" s="12"/>
      <c r="K298" s="12"/>
      <c r="L298" s="12"/>
      <c r="O298" s="3"/>
    </row>
    <row r="299" spans="5:15" ht="15.75">
      <c r="E299" s="12"/>
      <c r="F299" s="12"/>
      <c r="G299" s="12"/>
      <c r="H299" s="12"/>
      <c r="I299" s="12"/>
      <c r="J299" s="12"/>
      <c r="K299" s="12"/>
      <c r="L299" s="12"/>
      <c r="O299" s="3"/>
    </row>
    <row r="300" spans="5:15" ht="15.75">
      <c r="E300" s="12"/>
      <c r="F300" s="12"/>
      <c r="G300" s="12"/>
      <c r="H300" s="12"/>
      <c r="I300" s="12"/>
      <c r="J300" s="12"/>
      <c r="K300" s="12"/>
      <c r="L300" s="12"/>
      <c r="O300" s="3"/>
    </row>
    <row r="301" spans="5:15" ht="15.75">
      <c r="E301" s="12"/>
      <c r="F301" s="12"/>
      <c r="G301" s="12"/>
      <c r="H301" s="12"/>
      <c r="I301" s="12"/>
      <c r="J301" s="12"/>
      <c r="K301" s="12"/>
      <c r="L301" s="12"/>
      <c r="O301" s="3"/>
    </row>
    <row r="302" spans="5:15" ht="15.75">
      <c r="E302" s="12"/>
      <c r="F302" s="12"/>
      <c r="G302" s="12"/>
      <c r="H302" s="12"/>
      <c r="I302" s="12"/>
      <c r="J302" s="12"/>
      <c r="K302" s="12"/>
      <c r="L302" s="12"/>
      <c r="O302" s="3"/>
    </row>
    <row r="303" spans="5:15" ht="15.75">
      <c r="E303" s="12"/>
      <c r="F303" s="12"/>
      <c r="G303" s="12"/>
      <c r="H303" s="12"/>
      <c r="I303" s="12"/>
      <c r="J303" s="12"/>
      <c r="K303" s="12"/>
      <c r="L303" s="12"/>
      <c r="O303" s="3"/>
    </row>
    <row r="304" spans="5:15" ht="15.75">
      <c r="E304" s="12"/>
      <c r="F304" s="12"/>
      <c r="G304" s="12"/>
      <c r="H304" s="12"/>
      <c r="I304" s="12"/>
      <c r="J304" s="12"/>
      <c r="K304" s="12"/>
      <c r="L304" s="12"/>
      <c r="O304" s="3"/>
    </row>
    <row r="305" spans="5:15" ht="15.75">
      <c r="E305" s="12"/>
      <c r="F305" s="12"/>
      <c r="G305" s="12"/>
      <c r="H305" s="12"/>
      <c r="I305" s="12"/>
      <c r="J305" s="12"/>
      <c r="K305" s="12"/>
      <c r="L305" s="12"/>
      <c r="O305" s="3"/>
    </row>
    <row r="306" spans="5:15" ht="15.75">
      <c r="E306" s="12"/>
      <c r="F306" s="12"/>
      <c r="G306" s="12"/>
      <c r="H306" s="12"/>
      <c r="I306" s="12"/>
      <c r="J306" s="12"/>
      <c r="K306" s="12"/>
      <c r="L306" s="12"/>
      <c r="O306" s="3"/>
    </row>
    <row r="307" spans="5:15" ht="15.75">
      <c r="E307" s="12"/>
      <c r="F307" s="12"/>
      <c r="G307" s="12"/>
      <c r="H307" s="12"/>
      <c r="I307" s="12"/>
      <c r="J307" s="12"/>
      <c r="K307" s="12"/>
      <c r="L307" s="12"/>
      <c r="O307" s="3"/>
    </row>
    <row r="308" spans="5:15" ht="15.75">
      <c r="E308" s="12"/>
      <c r="F308" s="12"/>
      <c r="G308" s="12"/>
      <c r="H308" s="12"/>
      <c r="I308" s="12"/>
      <c r="J308" s="12"/>
      <c r="K308" s="12"/>
      <c r="L308" s="12"/>
      <c r="O308" s="3"/>
    </row>
    <row r="309" spans="5:15" ht="15.75">
      <c r="E309" s="12"/>
      <c r="F309" s="12"/>
      <c r="G309" s="12"/>
      <c r="H309" s="12"/>
      <c r="I309" s="12"/>
      <c r="J309" s="12"/>
      <c r="K309" s="12"/>
      <c r="L309" s="12"/>
      <c r="O309" s="3"/>
    </row>
    <row r="310" spans="5:15" ht="15.75">
      <c r="E310" s="12"/>
      <c r="F310" s="12"/>
      <c r="G310" s="12"/>
      <c r="H310" s="12"/>
      <c r="I310" s="12"/>
      <c r="J310" s="12"/>
      <c r="K310" s="12"/>
      <c r="L310" s="12"/>
      <c r="O310" s="3"/>
    </row>
    <row r="311" spans="5:15" ht="15.75">
      <c r="E311" s="12"/>
      <c r="F311" s="12"/>
      <c r="G311" s="12"/>
      <c r="H311" s="12"/>
      <c r="I311" s="12"/>
      <c r="J311" s="12"/>
      <c r="K311" s="12"/>
      <c r="L311" s="12"/>
      <c r="O311" s="3"/>
    </row>
    <row r="312" spans="5:15" ht="15.75">
      <c r="E312" s="12"/>
      <c r="F312" s="12"/>
      <c r="G312" s="12"/>
      <c r="H312" s="12"/>
      <c r="I312" s="12"/>
      <c r="J312" s="12"/>
      <c r="K312" s="12"/>
      <c r="L312" s="12"/>
      <c r="O312" s="3"/>
    </row>
    <row r="313" spans="5:15" ht="15.75">
      <c r="E313" s="12"/>
      <c r="F313" s="12"/>
      <c r="G313" s="12"/>
      <c r="H313" s="12"/>
      <c r="I313" s="12"/>
      <c r="J313" s="12"/>
      <c r="K313" s="12"/>
      <c r="L313" s="12"/>
      <c r="O313" s="3"/>
    </row>
    <row r="314" spans="5:15" ht="15.75">
      <c r="E314" s="12"/>
      <c r="F314" s="12"/>
      <c r="G314" s="12"/>
      <c r="H314" s="12"/>
      <c r="I314" s="12"/>
      <c r="J314" s="12"/>
      <c r="K314" s="12"/>
      <c r="L314" s="12"/>
      <c r="O314" s="3">
        <f aca="true" t="shared" si="65" ref="O314:O373">D314+G314</f>
        <v>0</v>
      </c>
    </row>
    <row r="315" spans="5:15" ht="15.75">
      <c r="E315" s="12"/>
      <c r="F315" s="12"/>
      <c r="G315" s="12"/>
      <c r="H315" s="12"/>
      <c r="I315" s="12"/>
      <c r="J315" s="12"/>
      <c r="K315" s="12"/>
      <c r="L315" s="12"/>
      <c r="O315" s="3">
        <f t="shared" si="65"/>
        <v>0</v>
      </c>
    </row>
    <row r="316" spans="5:15" ht="15.75">
      <c r="E316" s="12"/>
      <c r="F316" s="12"/>
      <c r="G316" s="12"/>
      <c r="H316" s="12"/>
      <c r="I316" s="12"/>
      <c r="J316" s="12"/>
      <c r="K316" s="12"/>
      <c r="L316" s="12"/>
      <c r="O316" s="3">
        <f t="shared" si="65"/>
        <v>0</v>
      </c>
    </row>
    <row r="317" spans="5:15" ht="15.75">
      <c r="E317" s="12"/>
      <c r="F317" s="12"/>
      <c r="G317" s="12"/>
      <c r="H317" s="12"/>
      <c r="I317" s="12"/>
      <c r="J317" s="12"/>
      <c r="K317" s="12"/>
      <c r="L317" s="12"/>
      <c r="O317" s="3">
        <f t="shared" si="65"/>
        <v>0</v>
      </c>
    </row>
    <row r="318" spans="5:15" ht="15.75">
      <c r="E318" s="12"/>
      <c r="F318" s="12"/>
      <c r="G318" s="12"/>
      <c r="H318" s="12"/>
      <c r="I318" s="12"/>
      <c r="J318" s="12"/>
      <c r="K318" s="12"/>
      <c r="L318" s="12"/>
      <c r="O318" s="3">
        <f t="shared" si="65"/>
        <v>0</v>
      </c>
    </row>
    <row r="319" spans="5:15" ht="15.75">
      <c r="E319" s="12"/>
      <c r="F319" s="12"/>
      <c r="G319" s="12"/>
      <c r="H319" s="12"/>
      <c r="I319" s="12"/>
      <c r="J319" s="12"/>
      <c r="K319" s="12"/>
      <c r="L319" s="12"/>
      <c r="O319" s="3">
        <f t="shared" si="65"/>
        <v>0</v>
      </c>
    </row>
    <row r="320" spans="5:15" ht="15.75">
      <c r="E320" s="12"/>
      <c r="F320" s="12"/>
      <c r="G320" s="12"/>
      <c r="H320" s="12"/>
      <c r="I320" s="12"/>
      <c r="J320" s="12"/>
      <c r="K320" s="12"/>
      <c r="L320" s="12"/>
      <c r="O320" s="3">
        <f t="shared" si="65"/>
        <v>0</v>
      </c>
    </row>
    <row r="321" spans="5:15" ht="15.75">
      <c r="E321" s="12"/>
      <c r="F321" s="12"/>
      <c r="G321" s="12"/>
      <c r="H321" s="12"/>
      <c r="I321" s="12"/>
      <c r="J321" s="12"/>
      <c r="K321" s="12"/>
      <c r="L321" s="12"/>
      <c r="O321" s="3">
        <f t="shared" si="65"/>
        <v>0</v>
      </c>
    </row>
    <row r="322" spans="5:15" ht="15.75">
      <c r="E322" s="12"/>
      <c r="F322" s="12"/>
      <c r="G322" s="12"/>
      <c r="H322" s="12"/>
      <c r="I322" s="12"/>
      <c r="J322" s="12"/>
      <c r="K322" s="12"/>
      <c r="L322" s="12"/>
      <c r="O322" s="3">
        <f t="shared" si="65"/>
        <v>0</v>
      </c>
    </row>
    <row r="323" spans="5:15" ht="15.75">
      <c r="E323" s="12"/>
      <c r="F323" s="12"/>
      <c r="G323" s="12"/>
      <c r="H323" s="12"/>
      <c r="I323" s="12"/>
      <c r="J323" s="12"/>
      <c r="K323" s="12"/>
      <c r="L323" s="12"/>
      <c r="O323" s="3">
        <f t="shared" si="65"/>
        <v>0</v>
      </c>
    </row>
    <row r="324" spans="5:15" ht="15.75">
      <c r="E324" s="12"/>
      <c r="F324" s="12"/>
      <c r="G324" s="12"/>
      <c r="H324" s="12"/>
      <c r="I324" s="12"/>
      <c r="J324" s="12"/>
      <c r="K324" s="12"/>
      <c r="L324" s="12"/>
      <c r="O324" s="3">
        <f t="shared" si="65"/>
        <v>0</v>
      </c>
    </row>
    <row r="325" spans="5:15" ht="15.75">
      <c r="E325" s="12"/>
      <c r="F325" s="12"/>
      <c r="G325" s="12"/>
      <c r="H325" s="12"/>
      <c r="I325" s="12"/>
      <c r="J325" s="12"/>
      <c r="K325" s="12"/>
      <c r="L325" s="12"/>
      <c r="O325" s="3">
        <f t="shared" si="65"/>
        <v>0</v>
      </c>
    </row>
    <row r="326" spans="5:15" ht="15.75">
      <c r="E326" s="12"/>
      <c r="F326" s="12"/>
      <c r="G326" s="12"/>
      <c r="H326" s="12"/>
      <c r="I326" s="12"/>
      <c r="J326" s="12"/>
      <c r="K326" s="12"/>
      <c r="L326" s="12"/>
      <c r="O326" s="3">
        <f t="shared" si="65"/>
        <v>0</v>
      </c>
    </row>
    <row r="327" spans="5:15" ht="15.75">
      <c r="E327" s="12"/>
      <c r="F327" s="12"/>
      <c r="G327" s="12"/>
      <c r="H327" s="12"/>
      <c r="I327" s="12"/>
      <c r="J327" s="12"/>
      <c r="K327" s="12"/>
      <c r="L327" s="12"/>
      <c r="O327" s="3">
        <f t="shared" si="65"/>
        <v>0</v>
      </c>
    </row>
    <row r="328" spans="5:15" ht="15.75">
      <c r="E328" s="12"/>
      <c r="F328" s="12"/>
      <c r="G328" s="12"/>
      <c r="H328" s="12"/>
      <c r="I328" s="12"/>
      <c r="J328" s="12"/>
      <c r="K328" s="12"/>
      <c r="L328" s="12"/>
      <c r="O328" s="3">
        <f t="shared" si="65"/>
        <v>0</v>
      </c>
    </row>
    <row r="329" spans="5:15" ht="15.75">
      <c r="E329" s="12"/>
      <c r="F329" s="12"/>
      <c r="G329" s="12"/>
      <c r="H329" s="12"/>
      <c r="I329" s="12"/>
      <c r="J329" s="12"/>
      <c r="K329" s="12"/>
      <c r="L329" s="12"/>
      <c r="O329" s="3">
        <f t="shared" si="65"/>
        <v>0</v>
      </c>
    </row>
    <row r="330" spans="5:15" ht="15.75">
      <c r="E330" s="12"/>
      <c r="F330" s="12"/>
      <c r="G330" s="12"/>
      <c r="H330" s="12"/>
      <c r="I330" s="12"/>
      <c r="J330" s="12"/>
      <c r="K330" s="12"/>
      <c r="L330" s="12"/>
      <c r="O330" s="3">
        <f t="shared" si="65"/>
        <v>0</v>
      </c>
    </row>
    <row r="331" spans="5:15" ht="15.75">
      <c r="E331" s="12"/>
      <c r="F331" s="12"/>
      <c r="G331" s="12"/>
      <c r="H331" s="12"/>
      <c r="I331" s="12"/>
      <c r="J331" s="12"/>
      <c r="K331" s="12"/>
      <c r="L331" s="12"/>
      <c r="O331" s="3">
        <f t="shared" si="65"/>
        <v>0</v>
      </c>
    </row>
    <row r="332" spans="5:15" ht="15.75">
      <c r="E332" s="12"/>
      <c r="F332" s="12"/>
      <c r="G332" s="12"/>
      <c r="H332" s="12"/>
      <c r="I332" s="12"/>
      <c r="J332" s="12"/>
      <c r="K332" s="12"/>
      <c r="L332" s="12"/>
      <c r="O332" s="3">
        <f t="shared" si="65"/>
        <v>0</v>
      </c>
    </row>
    <row r="333" spans="5:15" ht="15.75">
      <c r="E333" s="12"/>
      <c r="F333" s="12"/>
      <c r="G333" s="12"/>
      <c r="H333" s="12"/>
      <c r="I333" s="12"/>
      <c r="J333" s="12"/>
      <c r="K333" s="12"/>
      <c r="L333" s="12"/>
      <c r="O333" s="3">
        <f t="shared" si="65"/>
        <v>0</v>
      </c>
    </row>
    <row r="334" spans="5:15" ht="15.75">
      <c r="E334" s="12"/>
      <c r="F334" s="12"/>
      <c r="G334" s="12"/>
      <c r="H334" s="12"/>
      <c r="I334" s="12"/>
      <c r="J334" s="12"/>
      <c r="K334" s="12"/>
      <c r="L334" s="12"/>
      <c r="O334" s="3">
        <f t="shared" si="65"/>
        <v>0</v>
      </c>
    </row>
    <row r="335" spans="5:15" ht="15.75">
      <c r="E335" s="12"/>
      <c r="F335" s="12"/>
      <c r="G335" s="12"/>
      <c r="H335" s="12"/>
      <c r="I335" s="12"/>
      <c r="J335" s="12"/>
      <c r="K335" s="12"/>
      <c r="L335" s="12"/>
      <c r="O335" s="3">
        <f t="shared" si="65"/>
        <v>0</v>
      </c>
    </row>
    <row r="336" spans="5:15" ht="15.75">
      <c r="E336" s="12"/>
      <c r="F336" s="12"/>
      <c r="G336" s="12"/>
      <c r="H336" s="12"/>
      <c r="I336" s="12"/>
      <c r="J336" s="12"/>
      <c r="K336" s="12"/>
      <c r="L336" s="12"/>
      <c r="O336" s="3">
        <f t="shared" si="65"/>
        <v>0</v>
      </c>
    </row>
    <row r="337" spans="5:15" ht="15.75">
      <c r="E337" s="12"/>
      <c r="F337" s="12"/>
      <c r="G337" s="12"/>
      <c r="H337" s="12"/>
      <c r="I337" s="12"/>
      <c r="J337" s="12"/>
      <c r="K337" s="12"/>
      <c r="L337" s="12"/>
      <c r="O337" s="3">
        <f t="shared" si="65"/>
        <v>0</v>
      </c>
    </row>
    <row r="338" spans="5:15" ht="15.75">
      <c r="E338" s="12"/>
      <c r="F338" s="12"/>
      <c r="G338" s="12"/>
      <c r="H338" s="12"/>
      <c r="I338" s="12"/>
      <c r="J338" s="12"/>
      <c r="K338" s="12"/>
      <c r="L338" s="12"/>
      <c r="O338" s="3">
        <f t="shared" si="65"/>
        <v>0</v>
      </c>
    </row>
    <row r="339" spans="5:15" ht="15.75">
      <c r="E339" s="12"/>
      <c r="F339" s="12"/>
      <c r="G339" s="12"/>
      <c r="H339" s="12"/>
      <c r="I339" s="12"/>
      <c r="J339" s="12"/>
      <c r="K339" s="12"/>
      <c r="L339" s="12"/>
      <c r="O339" s="3">
        <f t="shared" si="65"/>
        <v>0</v>
      </c>
    </row>
    <row r="340" spans="5:15" ht="15.75">
      <c r="E340" s="12"/>
      <c r="F340" s="12"/>
      <c r="G340" s="12"/>
      <c r="H340" s="12"/>
      <c r="I340" s="12"/>
      <c r="J340" s="12"/>
      <c r="K340" s="12"/>
      <c r="L340" s="12"/>
      <c r="O340" s="3">
        <f t="shared" si="65"/>
        <v>0</v>
      </c>
    </row>
    <row r="341" spans="5:15" ht="15.75">
      <c r="E341" s="12"/>
      <c r="F341" s="12"/>
      <c r="G341" s="12"/>
      <c r="H341" s="12"/>
      <c r="I341" s="12"/>
      <c r="J341" s="12"/>
      <c r="K341" s="12"/>
      <c r="L341" s="12"/>
      <c r="O341" s="3">
        <f t="shared" si="65"/>
        <v>0</v>
      </c>
    </row>
    <row r="342" spans="5:15" ht="15.75">
      <c r="E342" s="12"/>
      <c r="F342" s="12"/>
      <c r="G342" s="12"/>
      <c r="H342" s="12"/>
      <c r="I342" s="12"/>
      <c r="J342" s="12"/>
      <c r="K342" s="12"/>
      <c r="L342" s="12"/>
      <c r="O342" s="3">
        <f t="shared" si="65"/>
        <v>0</v>
      </c>
    </row>
    <row r="343" spans="5:15" ht="15.75">
      <c r="E343" s="12"/>
      <c r="F343" s="12"/>
      <c r="G343" s="12"/>
      <c r="H343" s="12"/>
      <c r="I343" s="12"/>
      <c r="J343" s="12"/>
      <c r="K343" s="12"/>
      <c r="L343" s="12"/>
      <c r="O343" s="3">
        <f t="shared" si="65"/>
        <v>0</v>
      </c>
    </row>
    <row r="344" spans="5:15" ht="15.75">
      <c r="E344" s="12"/>
      <c r="F344" s="12"/>
      <c r="G344" s="12"/>
      <c r="H344" s="12"/>
      <c r="I344" s="12"/>
      <c r="J344" s="12"/>
      <c r="K344" s="12"/>
      <c r="L344" s="12"/>
      <c r="O344" s="3">
        <f t="shared" si="65"/>
        <v>0</v>
      </c>
    </row>
    <row r="345" spans="5:15" ht="15.75">
      <c r="E345" s="12"/>
      <c r="F345" s="12"/>
      <c r="G345" s="12"/>
      <c r="H345" s="12"/>
      <c r="I345" s="12"/>
      <c r="J345" s="12"/>
      <c r="K345" s="12"/>
      <c r="L345" s="12"/>
      <c r="O345" s="3">
        <f t="shared" si="65"/>
        <v>0</v>
      </c>
    </row>
    <row r="346" spans="5:15" ht="15.75">
      <c r="E346" s="12"/>
      <c r="F346" s="12"/>
      <c r="G346" s="12"/>
      <c r="H346" s="12"/>
      <c r="I346" s="12"/>
      <c r="J346" s="12"/>
      <c r="K346" s="12"/>
      <c r="L346" s="12"/>
      <c r="O346" s="3">
        <f t="shared" si="65"/>
        <v>0</v>
      </c>
    </row>
    <row r="347" spans="5:15" ht="15.75">
      <c r="E347" s="12"/>
      <c r="F347" s="12"/>
      <c r="G347" s="12"/>
      <c r="H347" s="12"/>
      <c r="I347" s="12"/>
      <c r="J347" s="12"/>
      <c r="K347" s="12"/>
      <c r="L347" s="12"/>
      <c r="O347" s="3">
        <f t="shared" si="65"/>
        <v>0</v>
      </c>
    </row>
    <row r="348" spans="5:15" ht="15.75">
      <c r="E348" s="12"/>
      <c r="F348" s="12"/>
      <c r="G348" s="12"/>
      <c r="H348" s="12"/>
      <c r="I348" s="12"/>
      <c r="J348" s="12"/>
      <c r="K348" s="12"/>
      <c r="L348" s="12"/>
      <c r="O348" s="3">
        <f t="shared" si="65"/>
        <v>0</v>
      </c>
    </row>
    <row r="349" spans="5:15" ht="15.75">
      <c r="E349" s="12"/>
      <c r="F349" s="12"/>
      <c r="G349" s="12"/>
      <c r="H349" s="12"/>
      <c r="I349" s="12"/>
      <c r="J349" s="12"/>
      <c r="K349" s="12"/>
      <c r="L349" s="12"/>
      <c r="O349" s="3">
        <f t="shared" si="65"/>
        <v>0</v>
      </c>
    </row>
    <row r="350" spans="5:15" ht="15.75">
      <c r="E350" s="12"/>
      <c r="F350" s="12"/>
      <c r="G350" s="12"/>
      <c r="H350" s="12"/>
      <c r="I350" s="12"/>
      <c r="J350" s="12"/>
      <c r="K350" s="12"/>
      <c r="L350" s="12"/>
      <c r="O350" s="3">
        <f t="shared" si="65"/>
        <v>0</v>
      </c>
    </row>
    <row r="351" spans="5:15" ht="15.75">
      <c r="E351" s="12"/>
      <c r="F351" s="12"/>
      <c r="G351" s="12"/>
      <c r="H351" s="12"/>
      <c r="I351" s="12"/>
      <c r="J351" s="12"/>
      <c r="K351" s="12"/>
      <c r="L351" s="12"/>
      <c r="O351" s="3">
        <f t="shared" si="65"/>
        <v>0</v>
      </c>
    </row>
    <row r="352" spans="5:15" ht="15.75">
      <c r="E352" s="12"/>
      <c r="F352" s="12"/>
      <c r="G352" s="12"/>
      <c r="H352" s="12"/>
      <c r="I352" s="12"/>
      <c r="J352" s="12"/>
      <c r="K352" s="12"/>
      <c r="L352" s="12"/>
      <c r="O352" s="3">
        <f t="shared" si="65"/>
        <v>0</v>
      </c>
    </row>
    <row r="353" spans="5:15" ht="15.75">
      <c r="E353" s="12"/>
      <c r="F353" s="12"/>
      <c r="G353" s="12"/>
      <c r="H353" s="12"/>
      <c r="I353" s="12"/>
      <c r="J353" s="12"/>
      <c r="K353" s="12"/>
      <c r="L353" s="12"/>
      <c r="O353" s="3">
        <f t="shared" si="65"/>
        <v>0</v>
      </c>
    </row>
    <row r="354" spans="5:15" ht="15.75">
      <c r="E354" s="12"/>
      <c r="F354" s="12"/>
      <c r="G354" s="12"/>
      <c r="H354" s="12"/>
      <c r="I354" s="12"/>
      <c r="J354" s="12"/>
      <c r="K354" s="12"/>
      <c r="L354" s="12"/>
      <c r="O354" s="3">
        <f t="shared" si="65"/>
        <v>0</v>
      </c>
    </row>
    <row r="355" spans="5:15" ht="15.75">
      <c r="E355" s="12"/>
      <c r="F355" s="12"/>
      <c r="G355" s="12"/>
      <c r="H355" s="12"/>
      <c r="I355" s="12"/>
      <c r="J355" s="12"/>
      <c r="K355" s="12"/>
      <c r="L355" s="12"/>
      <c r="O355" s="3">
        <f t="shared" si="65"/>
        <v>0</v>
      </c>
    </row>
    <row r="356" spans="5:15" ht="15.75">
      <c r="E356" s="12"/>
      <c r="F356" s="12"/>
      <c r="G356" s="12"/>
      <c r="H356" s="12"/>
      <c r="I356" s="12"/>
      <c r="J356" s="12"/>
      <c r="K356" s="12"/>
      <c r="L356" s="12"/>
      <c r="O356" s="3">
        <f t="shared" si="65"/>
        <v>0</v>
      </c>
    </row>
    <row r="357" spans="5:15" ht="15.75">
      <c r="E357" s="12"/>
      <c r="F357" s="12"/>
      <c r="G357" s="12"/>
      <c r="H357" s="12"/>
      <c r="I357" s="12"/>
      <c r="J357" s="12"/>
      <c r="K357" s="12"/>
      <c r="L357" s="12"/>
      <c r="O357" s="3">
        <f t="shared" si="65"/>
        <v>0</v>
      </c>
    </row>
    <row r="358" spans="5:15" ht="15.75">
      <c r="E358" s="12"/>
      <c r="F358" s="12"/>
      <c r="G358" s="12"/>
      <c r="H358" s="12"/>
      <c r="I358" s="12"/>
      <c r="J358" s="12"/>
      <c r="K358" s="12"/>
      <c r="L358" s="12"/>
      <c r="O358" s="3">
        <f t="shared" si="65"/>
        <v>0</v>
      </c>
    </row>
    <row r="359" spans="5:15" ht="15.75">
      <c r="E359" s="12"/>
      <c r="F359" s="12"/>
      <c r="G359" s="12"/>
      <c r="H359" s="12"/>
      <c r="I359" s="12"/>
      <c r="J359" s="12"/>
      <c r="K359" s="12"/>
      <c r="L359" s="12"/>
      <c r="O359" s="3">
        <f t="shared" si="65"/>
        <v>0</v>
      </c>
    </row>
    <row r="360" spans="5:15" ht="15.75">
      <c r="E360" s="12"/>
      <c r="F360" s="12"/>
      <c r="G360" s="12"/>
      <c r="H360" s="12"/>
      <c r="I360" s="12"/>
      <c r="J360" s="12"/>
      <c r="K360" s="12"/>
      <c r="L360" s="12"/>
      <c r="O360" s="3">
        <f t="shared" si="65"/>
        <v>0</v>
      </c>
    </row>
    <row r="361" spans="5:15" ht="15.75">
      <c r="E361" s="12"/>
      <c r="F361" s="12"/>
      <c r="G361" s="12"/>
      <c r="H361" s="12"/>
      <c r="I361" s="12"/>
      <c r="J361" s="12"/>
      <c r="K361" s="12"/>
      <c r="L361" s="12"/>
      <c r="O361" s="3">
        <f t="shared" si="65"/>
        <v>0</v>
      </c>
    </row>
    <row r="362" spans="5:15" ht="15.75">
      <c r="E362" s="12"/>
      <c r="F362" s="12"/>
      <c r="G362" s="12"/>
      <c r="H362" s="12"/>
      <c r="I362" s="12"/>
      <c r="J362" s="12"/>
      <c r="K362" s="12"/>
      <c r="L362" s="12"/>
      <c r="O362" s="3">
        <f t="shared" si="65"/>
        <v>0</v>
      </c>
    </row>
    <row r="363" spans="5:15" ht="15.75">
      <c r="E363" s="12"/>
      <c r="F363" s="12"/>
      <c r="G363" s="12"/>
      <c r="H363" s="12"/>
      <c r="I363" s="12"/>
      <c r="J363" s="12"/>
      <c r="K363" s="12"/>
      <c r="L363" s="12"/>
      <c r="O363" s="3">
        <f t="shared" si="65"/>
        <v>0</v>
      </c>
    </row>
    <row r="364" spans="5:15" ht="15.75">
      <c r="E364" s="12"/>
      <c r="F364" s="12"/>
      <c r="G364" s="12"/>
      <c r="H364" s="12"/>
      <c r="I364" s="12"/>
      <c r="J364" s="12"/>
      <c r="K364" s="12"/>
      <c r="L364" s="12"/>
      <c r="O364" s="3">
        <f t="shared" si="65"/>
        <v>0</v>
      </c>
    </row>
    <row r="365" spans="5:15" ht="15.75">
      <c r="E365" s="12"/>
      <c r="F365" s="12"/>
      <c r="G365" s="12"/>
      <c r="H365" s="12"/>
      <c r="I365" s="12"/>
      <c r="J365" s="12"/>
      <c r="K365" s="12"/>
      <c r="L365" s="12"/>
      <c r="O365" s="3">
        <f t="shared" si="65"/>
        <v>0</v>
      </c>
    </row>
    <row r="366" spans="5:15" ht="15.75">
      <c r="E366" s="12"/>
      <c r="F366" s="12"/>
      <c r="G366" s="12"/>
      <c r="H366" s="12"/>
      <c r="I366" s="12"/>
      <c r="J366" s="12"/>
      <c r="K366" s="12"/>
      <c r="L366" s="12"/>
      <c r="O366" s="3">
        <f t="shared" si="65"/>
        <v>0</v>
      </c>
    </row>
    <row r="367" spans="5:15" ht="15.75">
      <c r="E367" s="12"/>
      <c r="F367" s="12"/>
      <c r="G367" s="12"/>
      <c r="H367" s="12"/>
      <c r="I367" s="12"/>
      <c r="J367" s="12"/>
      <c r="K367" s="12"/>
      <c r="L367" s="12"/>
      <c r="O367" s="3">
        <f t="shared" si="65"/>
        <v>0</v>
      </c>
    </row>
    <row r="368" spans="5:15" ht="15.75">
      <c r="E368" s="12"/>
      <c r="F368" s="12"/>
      <c r="G368" s="12"/>
      <c r="H368" s="12"/>
      <c r="I368" s="12"/>
      <c r="J368" s="12"/>
      <c r="K368" s="12"/>
      <c r="L368" s="12"/>
      <c r="O368" s="3">
        <f t="shared" si="65"/>
        <v>0</v>
      </c>
    </row>
    <row r="369" spans="5:15" ht="15.75">
      <c r="E369" s="12"/>
      <c r="F369" s="12"/>
      <c r="G369" s="12"/>
      <c r="H369" s="12"/>
      <c r="I369" s="12"/>
      <c r="J369" s="12"/>
      <c r="K369" s="12"/>
      <c r="L369" s="12"/>
      <c r="O369" s="3">
        <f t="shared" si="65"/>
        <v>0</v>
      </c>
    </row>
    <row r="370" spans="5:15" ht="15.75">
      <c r="E370" s="12"/>
      <c r="F370" s="12"/>
      <c r="G370" s="12"/>
      <c r="H370" s="12"/>
      <c r="I370" s="12"/>
      <c r="J370" s="12"/>
      <c r="K370" s="12"/>
      <c r="L370" s="12"/>
      <c r="O370" s="3">
        <f t="shared" si="65"/>
        <v>0</v>
      </c>
    </row>
    <row r="371" spans="5:15" ht="15.75">
      <c r="E371" s="12"/>
      <c r="F371" s="12"/>
      <c r="G371" s="12"/>
      <c r="H371" s="12"/>
      <c r="I371" s="12"/>
      <c r="J371" s="12"/>
      <c r="K371" s="12"/>
      <c r="L371" s="12"/>
      <c r="O371" s="3">
        <f t="shared" si="65"/>
        <v>0</v>
      </c>
    </row>
    <row r="372" spans="5:15" ht="15.75">
      <c r="E372" s="12"/>
      <c r="F372" s="12"/>
      <c r="G372" s="12"/>
      <c r="H372" s="12"/>
      <c r="I372" s="12"/>
      <c r="J372" s="12"/>
      <c r="K372" s="12"/>
      <c r="L372" s="12"/>
      <c r="O372" s="3">
        <f t="shared" si="65"/>
        <v>0</v>
      </c>
    </row>
    <row r="373" spans="5:15" ht="15.75">
      <c r="E373" s="12"/>
      <c r="F373" s="12"/>
      <c r="G373" s="12"/>
      <c r="H373" s="12"/>
      <c r="I373" s="12"/>
      <c r="J373" s="12"/>
      <c r="K373" s="12"/>
      <c r="L373" s="12"/>
      <c r="O373" s="3">
        <f t="shared" si="65"/>
        <v>0</v>
      </c>
    </row>
    <row r="374" spans="5:15" ht="15.75">
      <c r="E374" s="12"/>
      <c r="F374" s="12"/>
      <c r="G374" s="12"/>
      <c r="H374" s="12"/>
      <c r="I374" s="12"/>
      <c r="J374" s="12"/>
      <c r="K374" s="12"/>
      <c r="L374" s="12"/>
      <c r="O374" s="3">
        <f aca="true" t="shared" si="66" ref="O374:O437">D374+G374</f>
        <v>0</v>
      </c>
    </row>
    <row r="375" spans="5:15" ht="15.75">
      <c r="E375" s="12"/>
      <c r="F375" s="12"/>
      <c r="G375" s="12"/>
      <c r="H375" s="12"/>
      <c r="I375" s="12"/>
      <c r="J375" s="12"/>
      <c r="K375" s="12"/>
      <c r="L375" s="12"/>
      <c r="O375" s="3">
        <f t="shared" si="66"/>
        <v>0</v>
      </c>
    </row>
    <row r="376" spans="5:15" ht="15.75">
      <c r="E376" s="12"/>
      <c r="F376" s="12"/>
      <c r="G376" s="12"/>
      <c r="H376" s="12"/>
      <c r="I376" s="12"/>
      <c r="J376" s="12"/>
      <c r="K376" s="12"/>
      <c r="L376" s="12"/>
      <c r="O376" s="3">
        <f t="shared" si="66"/>
        <v>0</v>
      </c>
    </row>
    <row r="377" spans="5:15" ht="15.75">
      <c r="E377" s="12"/>
      <c r="F377" s="12"/>
      <c r="G377" s="12"/>
      <c r="H377" s="12"/>
      <c r="I377" s="12"/>
      <c r="J377" s="12"/>
      <c r="K377" s="12"/>
      <c r="L377" s="12"/>
      <c r="O377" s="3">
        <f t="shared" si="66"/>
        <v>0</v>
      </c>
    </row>
    <row r="378" spans="5:15" ht="15.75">
      <c r="E378" s="12"/>
      <c r="F378" s="12"/>
      <c r="G378" s="12"/>
      <c r="H378" s="12"/>
      <c r="I378" s="12"/>
      <c r="J378" s="12"/>
      <c r="K378" s="12"/>
      <c r="L378" s="12"/>
      <c r="O378" s="3">
        <f t="shared" si="66"/>
        <v>0</v>
      </c>
    </row>
    <row r="379" spans="5:15" ht="15.75">
      <c r="E379" s="12"/>
      <c r="F379" s="12"/>
      <c r="G379" s="12"/>
      <c r="H379" s="12"/>
      <c r="I379" s="12"/>
      <c r="J379" s="12"/>
      <c r="K379" s="12"/>
      <c r="L379" s="12"/>
      <c r="O379" s="3">
        <f t="shared" si="66"/>
        <v>0</v>
      </c>
    </row>
    <row r="380" spans="5:15" ht="15.75">
      <c r="E380" s="12"/>
      <c r="F380" s="12"/>
      <c r="G380" s="12"/>
      <c r="H380" s="12"/>
      <c r="I380" s="12"/>
      <c r="J380" s="12"/>
      <c r="K380" s="12"/>
      <c r="L380" s="12"/>
      <c r="O380" s="3">
        <f t="shared" si="66"/>
        <v>0</v>
      </c>
    </row>
    <row r="381" spans="5:15" ht="15.75">
      <c r="E381" s="12"/>
      <c r="F381" s="12"/>
      <c r="G381" s="12"/>
      <c r="H381" s="12"/>
      <c r="I381" s="12"/>
      <c r="J381" s="12"/>
      <c r="K381" s="12"/>
      <c r="L381" s="12"/>
      <c r="O381" s="3">
        <f t="shared" si="66"/>
        <v>0</v>
      </c>
    </row>
    <row r="382" spans="5:15" ht="15.75">
      <c r="E382" s="12"/>
      <c r="F382" s="12"/>
      <c r="G382" s="12"/>
      <c r="H382" s="12"/>
      <c r="I382" s="12"/>
      <c r="J382" s="12"/>
      <c r="K382" s="12"/>
      <c r="L382" s="12"/>
      <c r="O382" s="3">
        <f t="shared" si="66"/>
        <v>0</v>
      </c>
    </row>
    <row r="383" spans="5:15" ht="15.75">
      <c r="E383" s="12"/>
      <c r="F383" s="12"/>
      <c r="G383" s="12"/>
      <c r="H383" s="12"/>
      <c r="I383" s="12"/>
      <c r="J383" s="12"/>
      <c r="K383" s="12"/>
      <c r="L383" s="12"/>
      <c r="O383" s="3">
        <f t="shared" si="66"/>
        <v>0</v>
      </c>
    </row>
    <row r="384" spans="5:15" ht="15.75">
      <c r="E384" s="12"/>
      <c r="F384" s="12"/>
      <c r="G384" s="12"/>
      <c r="H384" s="12"/>
      <c r="I384" s="12"/>
      <c r="J384" s="12"/>
      <c r="K384" s="12"/>
      <c r="L384" s="12"/>
      <c r="O384" s="3">
        <f t="shared" si="66"/>
        <v>0</v>
      </c>
    </row>
    <row r="385" spans="5:15" ht="15.75">
      <c r="E385" s="12"/>
      <c r="F385" s="12"/>
      <c r="G385" s="12"/>
      <c r="H385" s="12"/>
      <c r="I385" s="12"/>
      <c r="J385" s="12"/>
      <c r="K385" s="12"/>
      <c r="L385" s="12"/>
      <c r="O385" s="3">
        <f t="shared" si="66"/>
        <v>0</v>
      </c>
    </row>
    <row r="386" spans="5:15" ht="15.75">
      <c r="E386" s="12"/>
      <c r="F386" s="12"/>
      <c r="G386" s="12"/>
      <c r="H386" s="12"/>
      <c r="I386" s="12"/>
      <c r="J386" s="12"/>
      <c r="K386" s="12"/>
      <c r="L386" s="12"/>
      <c r="O386" s="3">
        <f t="shared" si="66"/>
        <v>0</v>
      </c>
    </row>
    <row r="387" spans="5:15" ht="15.75">
      <c r="E387" s="12"/>
      <c r="F387" s="12"/>
      <c r="G387" s="12"/>
      <c r="H387" s="12"/>
      <c r="I387" s="12"/>
      <c r="J387" s="12"/>
      <c r="K387" s="12"/>
      <c r="L387" s="12"/>
      <c r="O387" s="3">
        <f t="shared" si="66"/>
        <v>0</v>
      </c>
    </row>
    <row r="388" spans="5:15" ht="15.75">
      <c r="E388" s="12"/>
      <c r="F388" s="12"/>
      <c r="G388" s="12"/>
      <c r="H388" s="12"/>
      <c r="I388" s="12"/>
      <c r="J388" s="12"/>
      <c r="K388" s="12"/>
      <c r="L388" s="12"/>
      <c r="O388" s="3">
        <f t="shared" si="66"/>
        <v>0</v>
      </c>
    </row>
    <row r="389" spans="5:15" ht="15.75">
      <c r="E389" s="12"/>
      <c r="F389" s="12"/>
      <c r="G389" s="12"/>
      <c r="H389" s="12"/>
      <c r="I389" s="12"/>
      <c r="J389" s="12"/>
      <c r="K389" s="12"/>
      <c r="L389" s="12"/>
      <c r="O389" s="3">
        <f t="shared" si="66"/>
        <v>0</v>
      </c>
    </row>
    <row r="390" spans="5:15" ht="15.75">
      <c r="E390" s="12"/>
      <c r="F390" s="12"/>
      <c r="G390" s="12"/>
      <c r="H390" s="12"/>
      <c r="I390" s="12"/>
      <c r="J390" s="12"/>
      <c r="K390" s="12"/>
      <c r="L390" s="12"/>
      <c r="O390" s="3">
        <f t="shared" si="66"/>
        <v>0</v>
      </c>
    </row>
    <row r="391" spans="5:15" ht="15.75">
      <c r="E391" s="12"/>
      <c r="F391" s="12"/>
      <c r="G391" s="12"/>
      <c r="H391" s="12"/>
      <c r="I391" s="12"/>
      <c r="J391" s="12"/>
      <c r="K391" s="12"/>
      <c r="L391" s="12"/>
      <c r="O391" s="3">
        <f t="shared" si="66"/>
        <v>0</v>
      </c>
    </row>
    <row r="392" spans="5:15" ht="15.75">
      <c r="E392" s="12"/>
      <c r="F392" s="12"/>
      <c r="G392" s="12"/>
      <c r="H392" s="12"/>
      <c r="I392" s="12"/>
      <c r="J392" s="12"/>
      <c r="K392" s="12"/>
      <c r="L392" s="12"/>
      <c r="O392" s="3">
        <f t="shared" si="66"/>
        <v>0</v>
      </c>
    </row>
    <row r="393" spans="5:15" ht="15.75">
      <c r="E393" s="12"/>
      <c r="F393" s="12"/>
      <c r="G393" s="12"/>
      <c r="H393" s="12"/>
      <c r="I393" s="12"/>
      <c r="J393" s="12"/>
      <c r="K393" s="12"/>
      <c r="L393" s="12"/>
      <c r="O393" s="3">
        <f t="shared" si="66"/>
        <v>0</v>
      </c>
    </row>
    <row r="394" spans="5:15" ht="15.75">
      <c r="E394" s="12"/>
      <c r="F394" s="12"/>
      <c r="G394" s="12"/>
      <c r="H394" s="12"/>
      <c r="I394" s="12"/>
      <c r="J394" s="12"/>
      <c r="K394" s="12"/>
      <c r="L394" s="12"/>
      <c r="O394" s="3">
        <f t="shared" si="66"/>
        <v>0</v>
      </c>
    </row>
    <row r="395" spans="5:15" ht="15.75">
      <c r="E395" s="12"/>
      <c r="F395" s="12"/>
      <c r="G395" s="12"/>
      <c r="H395" s="12"/>
      <c r="I395" s="12"/>
      <c r="J395" s="12"/>
      <c r="K395" s="12"/>
      <c r="L395" s="12"/>
      <c r="O395" s="3">
        <f t="shared" si="66"/>
        <v>0</v>
      </c>
    </row>
    <row r="396" spans="5:15" ht="15.75">
      <c r="E396" s="12"/>
      <c r="F396" s="12"/>
      <c r="G396" s="12"/>
      <c r="H396" s="12"/>
      <c r="I396" s="12"/>
      <c r="J396" s="12"/>
      <c r="K396" s="12"/>
      <c r="L396" s="12"/>
      <c r="O396" s="3">
        <f t="shared" si="66"/>
        <v>0</v>
      </c>
    </row>
    <row r="397" spans="5:15" ht="15.75">
      <c r="E397" s="12"/>
      <c r="F397" s="12"/>
      <c r="G397" s="12"/>
      <c r="H397" s="12"/>
      <c r="I397" s="12"/>
      <c r="J397" s="12"/>
      <c r="K397" s="12"/>
      <c r="L397" s="12"/>
      <c r="O397" s="3">
        <f t="shared" si="66"/>
        <v>0</v>
      </c>
    </row>
    <row r="398" spans="5:15" ht="15.75">
      <c r="E398" s="12"/>
      <c r="F398" s="12"/>
      <c r="G398" s="12"/>
      <c r="H398" s="12"/>
      <c r="I398" s="12"/>
      <c r="J398" s="12"/>
      <c r="K398" s="12"/>
      <c r="L398" s="12"/>
      <c r="O398" s="3">
        <f t="shared" si="66"/>
        <v>0</v>
      </c>
    </row>
    <row r="399" spans="5:15" ht="15.75">
      <c r="E399" s="12"/>
      <c r="F399" s="12"/>
      <c r="G399" s="12"/>
      <c r="H399" s="12"/>
      <c r="I399" s="12"/>
      <c r="J399" s="12"/>
      <c r="K399" s="12"/>
      <c r="L399" s="12"/>
      <c r="O399" s="3">
        <f t="shared" si="66"/>
        <v>0</v>
      </c>
    </row>
    <row r="400" spans="5:15" ht="15.75">
      <c r="E400" s="12"/>
      <c r="F400" s="12"/>
      <c r="G400" s="12"/>
      <c r="H400" s="12"/>
      <c r="I400" s="12"/>
      <c r="J400" s="12"/>
      <c r="K400" s="12"/>
      <c r="L400" s="12"/>
      <c r="O400" s="3">
        <f t="shared" si="66"/>
        <v>0</v>
      </c>
    </row>
    <row r="401" spans="5:15" ht="15.75">
      <c r="E401" s="12"/>
      <c r="F401" s="12"/>
      <c r="G401" s="12"/>
      <c r="H401" s="12"/>
      <c r="I401" s="12"/>
      <c r="J401" s="12"/>
      <c r="K401" s="12"/>
      <c r="L401" s="12"/>
      <c r="O401" s="3">
        <f t="shared" si="66"/>
        <v>0</v>
      </c>
    </row>
    <row r="402" spans="5:15" ht="15.75">
      <c r="E402" s="12"/>
      <c r="F402" s="12"/>
      <c r="G402" s="12"/>
      <c r="H402" s="12"/>
      <c r="I402" s="12"/>
      <c r="J402" s="12"/>
      <c r="K402" s="12"/>
      <c r="L402" s="12"/>
      <c r="O402" s="3">
        <f t="shared" si="66"/>
        <v>0</v>
      </c>
    </row>
    <row r="403" spans="5:15" ht="15.75">
      <c r="E403" s="12"/>
      <c r="F403" s="12"/>
      <c r="G403" s="12"/>
      <c r="H403" s="12"/>
      <c r="I403" s="12"/>
      <c r="J403" s="12"/>
      <c r="K403" s="12"/>
      <c r="L403" s="12"/>
      <c r="O403" s="3">
        <f t="shared" si="66"/>
        <v>0</v>
      </c>
    </row>
    <row r="404" spans="5:15" ht="15.75">
      <c r="E404" s="12"/>
      <c r="F404" s="12"/>
      <c r="G404" s="12"/>
      <c r="H404" s="12"/>
      <c r="I404" s="12"/>
      <c r="J404" s="12"/>
      <c r="K404" s="12"/>
      <c r="L404" s="12"/>
      <c r="O404" s="3">
        <f t="shared" si="66"/>
        <v>0</v>
      </c>
    </row>
    <row r="405" spans="5:15" ht="15.75">
      <c r="E405" s="12"/>
      <c r="F405" s="12"/>
      <c r="G405" s="12"/>
      <c r="H405" s="12"/>
      <c r="I405" s="12"/>
      <c r="J405" s="12"/>
      <c r="K405" s="12"/>
      <c r="L405" s="12"/>
      <c r="O405" s="3">
        <f t="shared" si="66"/>
        <v>0</v>
      </c>
    </row>
    <row r="406" spans="5:15" ht="15.75">
      <c r="E406" s="12"/>
      <c r="F406" s="12"/>
      <c r="G406" s="12"/>
      <c r="H406" s="12"/>
      <c r="I406" s="12"/>
      <c r="J406" s="12"/>
      <c r="K406" s="12"/>
      <c r="L406" s="12"/>
      <c r="O406" s="3">
        <f t="shared" si="66"/>
        <v>0</v>
      </c>
    </row>
    <row r="407" spans="5:15" ht="15.75">
      <c r="E407" s="12"/>
      <c r="F407" s="12"/>
      <c r="G407" s="12"/>
      <c r="H407" s="12"/>
      <c r="I407" s="12"/>
      <c r="J407" s="12"/>
      <c r="K407" s="12"/>
      <c r="L407" s="12"/>
      <c r="O407" s="3">
        <f t="shared" si="66"/>
        <v>0</v>
      </c>
    </row>
    <row r="408" spans="5:15" ht="15.75">
      <c r="E408" s="12"/>
      <c r="F408" s="12"/>
      <c r="G408" s="12"/>
      <c r="H408" s="12"/>
      <c r="I408" s="12"/>
      <c r="J408" s="12"/>
      <c r="K408" s="12"/>
      <c r="L408" s="12"/>
      <c r="O408" s="3">
        <f t="shared" si="66"/>
        <v>0</v>
      </c>
    </row>
    <row r="409" spans="5:15" ht="15.75">
      <c r="E409" s="12"/>
      <c r="F409" s="12"/>
      <c r="G409" s="12"/>
      <c r="H409" s="12"/>
      <c r="I409" s="12"/>
      <c r="J409" s="12"/>
      <c r="K409" s="12"/>
      <c r="L409" s="12"/>
      <c r="O409" s="3">
        <f t="shared" si="66"/>
        <v>0</v>
      </c>
    </row>
    <row r="410" spans="5:15" ht="15.75">
      <c r="E410" s="12"/>
      <c r="F410" s="12"/>
      <c r="G410" s="12"/>
      <c r="H410" s="12"/>
      <c r="I410" s="12"/>
      <c r="J410" s="12"/>
      <c r="K410" s="12"/>
      <c r="L410" s="12"/>
      <c r="O410" s="3">
        <f t="shared" si="66"/>
        <v>0</v>
      </c>
    </row>
    <row r="411" spans="5:15" ht="15.75">
      <c r="E411" s="12"/>
      <c r="F411" s="12"/>
      <c r="G411" s="12"/>
      <c r="H411" s="12"/>
      <c r="I411" s="12"/>
      <c r="J411" s="12"/>
      <c r="K411" s="12"/>
      <c r="L411" s="12"/>
      <c r="O411" s="3">
        <f t="shared" si="66"/>
        <v>0</v>
      </c>
    </row>
    <row r="412" spans="5:15" ht="15.75">
      <c r="E412" s="12"/>
      <c r="F412" s="12"/>
      <c r="G412" s="12"/>
      <c r="H412" s="12"/>
      <c r="I412" s="12"/>
      <c r="J412" s="12"/>
      <c r="K412" s="12"/>
      <c r="L412" s="12"/>
      <c r="O412" s="3">
        <f t="shared" si="66"/>
        <v>0</v>
      </c>
    </row>
    <row r="413" spans="5:15" ht="15.75">
      <c r="E413" s="12"/>
      <c r="F413" s="12"/>
      <c r="G413" s="12"/>
      <c r="H413" s="12"/>
      <c r="I413" s="12"/>
      <c r="J413" s="12"/>
      <c r="K413" s="12"/>
      <c r="L413" s="12"/>
      <c r="O413" s="3">
        <f t="shared" si="66"/>
        <v>0</v>
      </c>
    </row>
    <row r="414" spans="5:15" ht="15.75">
      <c r="E414" s="12"/>
      <c r="F414" s="12"/>
      <c r="G414" s="12"/>
      <c r="H414" s="12"/>
      <c r="I414" s="12"/>
      <c r="J414" s="12"/>
      <c r="K414" s="12"/>
      <c r="L414" s="12"/>
      <c r="O414" s="3">
        <f t="shared" si="66"/>
        <v>0</v>
      </c>
    </row>
    <row r="415" spans="5:15" ht="15.75">
      <c r="E415" s="12"/>
      <c r="F415" s="12"/>
      <c r="G415" s="12"/>
      <c r="H415" s="12"/>
      <c r="I415" s="12"/>
      <c r="J415" s="12"/>
      <c r="K415" s="12"/>
      <c r="L415" s="12"/>
      <c r="O415" s="3">
        <f t="shared" si="66"/>
        <v>0</v>
      </c>
    </row>
    <row r="416" spans="5:15" ht="15.75">
      <c r="E416" s="12"/>
      <c r="F416" s="12"/>
      <c r="G416" s="12"/>
      <c r="H416" s="12"/>
      <c r="I416" s="12"/>
      <c r="J416" s="12"/>
      <c r="K416" s="12"/>
      <c r="L416" s="12"/>
      <c r="O416" s="3">
        <f t="shared" si="66"/>
        <v>0</v>
      </c>
    </row>
    <row r="417" spans="5:15" ht="15.75">
      <c r="E417" s="12"/>
      <c r="F417" s="12"/>
      <c r="G417" s="12"/>
      <c r="H417" s="12"/>
      <c r="I417" s="12"/>
      <c r="J417" s="12"/>
      <c r="K417" s="12"/>
      <c r="L417" s="12"/>
      <c r="O417" s="3">
        <f t="shared" si="66"/>
        <v>0</v>
      </c>
    </row>
    <row r="418" spans="5:15" ht="15.75">
      <c r="E418" s="12"/>
      <c r="F418" s="12"/>
      <c r="G418" s="12"/>
      <c r="H418" s="12"/>
      <c r="I418" s="12"/>
      <c r="J418" s="12"/>
      <c r="K418" s="12"/>
      <c r="L418" s="12"/>
      <c r="O418" s="3">
        <f t="shared" si="66"/>
        <v>0</v>
      </c>
    </row>
    <row r="419" spans="5:15" ht="15.75">
      <c r="E419" s="12"/>
      <c r="F419" s="12"/>
      <c r="G419" s="12"/>
      <c r="H419" s="12"/>
      <c r="I419" s="12"/>
      <c r="J419" s="12"/>
      <c r="K419" s="12"/>
      <c r="L419" s="12"/>
      <c r="O419" s="3">
        <f t="shared" si="66"/>
        <v>0</v>
      </c>
    </row>
    <row r="420" spans="5:15" ht="15.75">
      <c r="E420" s="12"/>
      <c r="F420" s="12"/>
      <c r="G420" s="12"/>
      <c r="H420" s="12"/>
      <c r="I420" s="12"/>
      <c r="J420" s="12"/>
      <c r="K420" s="12"/>
      <c r="L420" s="12"/>
      <c r="O420" s="3">
        <f t="shared" si="66"/>
        <v>0</v>
      </c>
    </row>
    <row r="421" spans="5:15" ht="15.75">
      <c r="E421" s="12"/>
      <c r="F421" s="12"/>
      <c r="G421" s="12"/>
      <c r="H421" s="12"/>
      <c r="I421" s="12"/>
      <c r="J421" s="12"/>
      <c r="K421" s="12"/>
      <c r="L421" s="12"/>
      <c r="O421" s="3">
        <f t="shared" si="66"/>
        <v>0</v>
      </c>
    </row>
    <row r="422" spans="5:15" ht="15.75">
      <c r="E422" s="12"/>
      <c r="F422" s="12"/>
      <c r="G422" s="12"/>
      <c r="H422" s="12"/>
      <c r="I422" s="12"/>
      <c r="J422" s="12"/>
      <c r="K422" s="12"/>
      <c r="L422" s="12"/>
      <c r="O422" s="3">
        <f t="shared" si="66"/>
        <v>0</v>
      </c>
    </row>
    <row r="423" spans="5:15" ht="15.75">
      <c r="E423" s="12"/>
      <c r="F423" s="12"/>
      <c r="G423" s="12"/>
      <c r="H423" s="12"/>
      <c r="I423" s="12"/>
      <c r="J423" s="12"/>
      <c r="K423" s="12"/>
      <c r="L423" s="12"/>
      <c r="O423" s="3">
        <f t="shared" si="66"/>
        <v>0</v>
      </c>
    </row>
    <row r="424" spans="5:15" ht="15.75">
      <c r="E424" s="12"/>
      <c r="F424" s="12"/>
      <c r="G424" s="12"/>
      <c r="H424" s="12"/>
      <c r="I424" s="12"/>
      <c r="J424" s="12"/>
      <c r="K424" s="12"/>
      <c r="L424" s="12"/>
      <c r="O424" s="3">
        <f t="shared" si="66"/>
        <v>0</v>
      </c>
    </row>
    <row r="425" spans="5:15" ht="15.75">
      <c r="E425" s="12"/>
      <c r="F425" s="12"/>
      <c r="G425" s="12"/>
      <c r="H425" s="12"/>
      <c r="I425" s="12"/>
      <c r="J425" s="12"/>
      <c r="K425" s="12"/>
      <c r="L425" s="12"/>
      <c r="O425" s="3">
        <f t="shared" si="66"/>
        <v>0</v>
      </c>
    </row>
    <row r="426" spans="5:15" ht="15.75">
      <c r="E426" s="12"/>
      <c r="F426" s="12"/>
      <c r="G426" s="12"/>
      <c r="H426" s="12"/>
      <c r="I426" s="12"/>
      <c r="J426" s="12"/>
      <c r="K426" s="12"/>
      <c r="L426" s="12"/>
      <c r="O426" s="3">
        <f t="shared" si="66"/>
        <v>0</v>
      </c>
    </row>
    <row r="427" spans="5:15" ht="15.75">
      <c r="E427" s="12"/>
      <c r="F427" s="12"/>
      <c r="G427" s="12"/>
      <c r="H427" s="12"/>
      <c r="I427" s="12"/>
      <c r="J427" s="12"/>
      <c r="K427" s="12"/>
      <c r="L427" s="12"/>
      <c r="O427" s="3">
        <f t="shared" si="66"/>
        <v>0</v>
      </c>
    </row>
    <row r="428" spans="5:15" ht="15.75">
      <c r="E428" s="12"/>
      <c r="F428" s="12"/>
      <c r="G428" s="12"/>
      <c r="H428" s="12"/>
      <c r="I428" s="12"/>
      <c r="J428" s="12"/>
      <c r="K428" s="12"/>
      <c r="L428" s="12"/>
      <c r="O428" s="3">
        <f t="shared" si="66"/>
        <v>0</v>
      </c>
    </row>
    <row r="429" spans="5:15" ht="15.75">
      <c r="E429" s="12"/>
      <c r="F429" s="12"/>
      <c r="G429" s="12"/>
      <c r="H429" s="12"/>
      <c r="I429" s="12"/>
      <c r="J429" s="12"/>
      <c r="K429" s="12"/>
      <c r="L429" s="12"/>
      <c r="O429" s="3">
        <f t="shared" si="66"/>
        <v>0</v>
      </c>
    </row>
    <row r="430" spans="5:15" ht="15.75">
      <c r="E430" s="12"/>
      <c r="F430" s="12"/>
      <c r="G430" s="12"/>
      <c r="H430" s="12"/>
      <c r="I430" s="12"/>
      <c r="J430" s="12"/>
      <c r="K430" s="12"/>
      <c r="L430" s="12"/>
      <c r="O430" s="3">
        <f t="shared" si="66"/>
        <v>0</v>
      </c>
    </row>
    <row r="431" spans="5:15" ht="15.75">
      <c r="E431" s="12"/>
      <c r="F431" s="12"/>
      <c r="G431" s="12"/>
      <c r="H431" s="12"/>
      <c r="I431" s="12"/>
      <c r="J431" s="12"/>
      <c r="K431" s="12"/>
      <c r="L431" s="12"/>
      <c r="O431" s="3">
        <f t="shared" si="66"/>
        <v>0</v>
      </c>
    </row>
    <row r="432" spans="5:15" ht="15.75">
      <c r="E432" s="12"/>
      <c r="F432" s="12"/>
      <c r="G432" s="12"/>
      <c r="H432" s="12"/>
      <c r="I432" s="12"/>
      <c r="J432" s="12"/>
      <c r="K432" s="12"/>
      <c r="L432" s="12"/>
      <c r="O432" s="3">
        <f t="shared" si="66"/>
        <v>0</v>
      </c>
    </row>
    <row r="433" spans="5:15" ht="15.75">
      <c r="E433" s="12"/>
      <c r="F433" s="12"/>
      <c r="G433" s="12"/>
      <c r="H433" s="12"/>
      <c r="I433" s="12"/>
      <c r="J433" s="12"/>
      <c r="K433" s="12"/>
      <c r="L433" s="12"/>
      <c r="O433" s="3">
        <f t="shared" si="66"/>
        <v>0</v>
      </c>
    </row>
    <row r="434" spans="5:15" ht="15.75">
      <c r="E434" s="12"/>
      <c r="F434" s="12"/>
      <c r="G434" s="12"/>
      <c r="H434" s="12"/>
      <c r="I434" s="12"/>
      <c r="J434" s="12"/>
      <c r="K434" s="12"/>
      <c r="L434" s="12"/>
      <c r="O434" s="3">
        <f t="shared" si="66"/>
        <v>0</v>
      </c>
    </row>
    <row r="435" spans="5:15" ht="15.75">
      <c r="E435" s="12"/>
      <c r="F435" s="12"/>
      <c r="G435" s="12"/>
      <c r="H435" s="12"/>
      <c r="I435" s="12"/>
      <c r="J435" s="12"/>
      <c r="K435" s="12"/>
      <c r="L435" s="12"/>
      <c r="O435" s="3">
        <f t="shared" si="66"/>
        <v>0</v>
      </c>
    </row>
    <row r="436" spans="5:15" ht="15.75">
      <c r="E436" s="12"/>
      <c r="F436" s="12"/>
      <c r="G436" s="12"/>
      <c r="H436" s="12"/>
      <c r="I436" s="12"/>
      <c r="J436" s="12"/>
      <c r="K436" s="12"/>
      <c r="L436" s="12"/>
      <c r="O436" s="3">
        <f t="shared" si="66"/>
        <v>0</v>
      </c>
    </row>
    <row r="437" spans="5:15" ht="15.75">
      <c r="E437" s="12"/>
      <c r="F437" s="12"/>
      <c r="G437" s="12"/>
      <c r="H437" s="12"/>
      <c r="I437" s="12"/>
      <c r="J437" s="12"/>
      <c r="K437" s="12"/>
      <c r="L437" s="12"/>
      <c r="O437" s="3">
        <f t="shared" si="66"/>
        <v>0</v>
      </c>
    </row>
    <row r="438" spans="5:15" ht="15.75">
      <c r="E438" s="12"/>
      <c r="F438" s="12"/>
      <c r="G438" s="12"/>
      <c r="H438" s="12"/>
      <c r="I438" s="12"/>
      <c r="J438" s="12"/>
      <c r="K438" s="12"/>
      <c r="L438" s="12"/>
      <c r="O438" s="3">
        <f aca="true" t="shared" si="67" ref="O438:O501">D438+G438</f>
        <v>0</v>
      </c>
    </row>
    <row r="439" spans="5:15" ht="15.75">
      <c r="E439" s="12"/>
      <c r="F439" s="12"/>
      <c r="G439" s="12"/>
      <c r="H439" s="12"/>
      <c r="I439" s="12"/>
      <c r="J439" s="12"/>
      <c r="K439" s="12"/>
      <c r="L439" s="12"/>
      <c r="O439" s="3">
        <f t="shared" si="67"/>
        <v>0</v>
      </c>
    </row>
    <row r="440" spans="5:15" ht="15.75">
      <c r="E440" s="12"/>
      <c r="F440" s="12"/>
      <c r="G440" s="12"/>
      <c r="H440" s="12"/>
      <c r="I440" s="12"/>
      <c r="J440" s="12"/>
      <c r="K440" s="12"/>
      <c r="L440" s="12"/>
      <c r="O440" s="3">
        <f t="shared" si="67"/>
        <v>0</v>
      </c>
    </row>
    <row r="441" spans="5:15" ht="15.75">
      <c r="E441" s="12"/>
      <c r="F441" s="12"/>
      <c r="G441" s="12"/>
      <c r="H441" s="12"/>
      <c r="I441" s="12"/>
      <c r="J441" s="12"/>
      <c r="K441" s="12"/>
      <c r="L441" s="12"/>
      <c r="O441" s="3">
        <f t="shared" si="67"/>
        <v>0</v>
      </c>
    </row>
    <row r="442" spans="5:15" ht="15.75">
      <c r="E442" s="12"/>
      <c r="F442" s="12"/>
      <c r="G442" s="12"/>
      <c r="H442" s="12"/>
      <c r="I442" s="12"/>
      <c r="J442" s="12"/>
      <c r="K442" s="12"/>
      <c r="L442" s="12"/>
      <c r="O442" s="3">
        <f t="shared" si="67"/>
        <v>0</v>
      </c>
    </row>
    <row r="443" spans="5:15" ht="15.75">
      <c r="E443" s="12"/>
      <c r="F443" s="12"/>
      <c r="G443" s="12"/>
      <c r="H443" s="12"/>
      <c r="I443" s="12"/>
      <c r="J443" s="12"/>
      <c r="K443" s="12"/>
      <c r="L443" s="12"/>
      <c r="O443" s="3">
        <f t="shared" si="67"/>
        <v>0</v>
      </c>
    </row>
    <row r="444" spans="5:15" ht="15.75">
      <c r="E444" s="12"/>
      <c r="F444" s="12"/>
      <c r="G444" s="12"/>
      <c r="H444" s="12"/>
      <c r="I444" s="12"/>
      <c r="J444" s="12"/>
      <c r="K444" s="12"/>
      <c r="L444" s="12"/>
      <c r="O444" s="3">
        <f t="shared" si="67"/>
        <v>0</v>
      </c>
    </row>
    <row r="445" spans="5:15" ht="15.75">
      <c r="E445" s="12"/>
      <c r="F445" s="12"/>
      <c r="G445" s="12"/>
      <c r="H445" s="12"/>
      <c r="I445" s="12"/>
      <c r="J445" s="12"/>
      <c r="K445" s="12"/>
      <c r="L445" s="12"/>
      <c r="O445" s="3">
        <f t="shared" si="67"/>
        <v>0</v>
      </c>
    </row>
    <row r="446" spans="5:15" ht="15.75">
      <c r="E446" s="12"/>
      <c r="F446" s="12"/>
      <c r="G446" s="12"/>
      <c r="H446" s="12"/>
      <c r="I446" s="12"/>
      <c r="J446" s="12"/>
      <c r="K446" s="12"/>
      <c r="L446" s="12"/>
      <c r="O446" s="3">
        <f t="shared" si="67"/>
        <v>0</v>
      </c>
    </row>
    <row r="447" spans="5:15" ht="15.75">
      <c r="E447" s="12"/>
      <c r="F447" s="12"/>
      <c r="G447" s="12"/>
      <c r="H447" s="12"/>
      <c r="I447" s="12"/>
      <c r="J447" s="12"/>
      <c r="K447" s="12"/>
      <c r="L447" s="12"/>
      <c r="O447" s="3">
        <f t="shared" si="67"/>
        <v>0</v>
      </c>
    </row>
    <row r="448" spans="5:15" ht="15.75">
      <c r="E448" s="12"/>
      <c r="F448" s="12"/>
      <c r="G448" s="12"/>
      <c r="H448" s="12"/>
      <c r="I448" s="12"/>
      <c r="J448" s="12"/>
      <c r="K448" s="12"/>
      <c r="L448" s="12"/>
      <c r="O448" s="3">
        <f t="shared" si="67"/>
        <v>0</v>
      </c>
    </row>
    <row r="449" spans="5:15" ht="15.75">
      <c r="E449" s="12"/>
      <c r="F449" s="12"/>
      <c r="G449" s="12"/>
      <c r="H449" s="12"/>
      <c r="I449" s="12"/>
      <c r="J449" s="12"/>
      <c r="K449" s="12"/>
      <c r="L449" s="12"/>
      <c r="O449" s="3">
        <f t="shared" si="67"/>
        <v>0</v>
      </c>
    </row>
    <row r="450" spans="5:15" ht="15.75">
      <c r="E450" s="12"/>
      <c r="F450" s="12"/>
      <c r="G450" s="12"/>
      <c r="H450" s="12"/>
      <c r="I450" s="12"/>
      <c r="J450" s="12"/>
      <c r="K450" s="12"/>
      <c r="L450" s="12"/>
      <c r="O450" s="3">
        <f t="shared" si="67"/>
        <v>0</v>
      </c>
    </row>
    <row r="451" spans="5:15" ht="15.75">
      <c r="E451" s="12"/>
      <c r="F451" s="12"/>
      <c r="G451" s="12"/>
      <c r="H451" s="12"/>
      <c r="I451" s="12"/>
      <c r="J451" s="12"/>
      <c r="K451" s="12"/>
      <c r="L451" s="12"/>
      <c r="O451" s="3">
        <f t="shared" si="67"/>
        <v>0</v>
      </c>
    </row>
    <row r="452" spans="5:15" ht="15.75">
      <c r="E452" s="12"/>
      <c r="F452" s="12"/>
      <c r="G452" s="12"/>
      <c r="H452" s="12"/>
      <c r="I452" s="12"/>
      <c r="J452" s="12"/>
      <c r="K452" s="12"/>
      <c r="L452" s="12"/>
      <c r="O452" s="3">
        <f t="shared" si="67"/>
        <v>0</v>
      </c>
    </row>
    <row r="453" spans="5:15" ht="15.75">
      <c r="E453" s="12"/>
      <c r="F453" s="12"/>
      <c r="G453" s="12"/>
      <c r="H453" s="12"/>
      <c r="I453" s="12"/>
      <c r="J453" s="12"/>
      <c r="K453" s="12"/>
      <c r="L453" s="12"/>
      <c r="O453" s="3">
        <f t="shared" si="67"/>
        <v>0</v>
      </c>
    </row>
    <row r="454" spans="5:15" ht="15.75">
      <c r="E454" s="12"/>
      <c r="F454" s="12"/>
      <c r="G454" s="12"/>
      <c r="H454" s="12"/>
      <c r="I454" s="12"/>
      <c r="J454" s="12"/>
      <c r="K454" s="12"/>
      <c r="L454" s="12"/>
      <c r="O454" s="3">
        <f t="shared" si="67"/>
        <v>0</v>
      </c>
    </row>
    <row r="455" spans="5:15" ht="15.75">
      <c r="E455" s="12"/>
      <c r="F455" s="12"/>
      <c r="G455" s="12"/>
      <c r="H455" s="12"/>
      <c r="I455" s="12"/>
      <c r="J455" s="12"/>
      <c r="K455" s="12"/>
      <c r="L455" s="12"/>
      <c r="O455" s="3">
        <f t="shared" si="67"/>
        <v>0</v>
      </c>
    </row>
    <row r="456" spans="5:15" ht="15.75">
      <c r="E456" s="12"/>
      <c r="F456" s="12"/>
      <c r="G456" s="12"/>
      <c r="H456" s="12"/>
      <c r="I456" s="12"/>
      <c r="J456" s="12"/>
      <c r="K456" s="12"/>
      <c r="L456" s="12"/>
      <c r="O456" s="3">
        <f t="shared" si="67"/>
        <v>0</v>
      </c>
    </row>
    <row r="457" spans="5:15" ht="15.75">
      <c r="E457" s="12"/>
      <c r="F457" s="12"/>
      <c r="G457" s="12"/>
      <c r="H457" s="12"/>
      <c r="I457" s="12"/>
      <c r="J457" s="12"/>
      <c r="K457" s="12"/>
      <c r="L457" s="12"/>
      <c r="O457" s="3">
        <f t="shared" si="67"/>
        <v>0</v>
      </c>
    </row>
    <row r="458" spans="5:15" ht="15.75">
      <c r="E458" s="12"/>
      <c r="F458" s="12"/>
      <c r="G458" s="12"/>
      <c r="H458" s="12"/>
      <c r="I458" s="12"/>
      <c r="J458" s="12"/>
      <c r="K458" s="12"/>
      <c r="L458" s="12"/>
      <c r="O458" s="3">
        <f t="shared" si="67"/>
        <v>0</v>
      </c>
    </row>
    <row r="459" spans="5:15" ht="15.75">
      <c r="E459" s="12"/>
      <c r="F459" s="12"/>
      <c r="G459" s="12"/>
      <c r="H459" s="12"/>
      <c r="I459" s="12"/>
      <c r="J459" s="12"/>
      <c r="K459" s="12"/>
      <c r="L459" s="12"/>
      <c r="O459" s="3">
        <f t="shared" si="67"/>
        <v>0</v>
      </c>
    </row>
    <row r="460" spans="5:15" ht="15.75">
      <c r="E460" s="12"/>
      <c r="F460" s="12"/>
      <c r="G460" s="12"/>
      <c r="H460" s="12"/>
      <c r="I460" s="12"/>
      <c r="J460" s="12"/>
      <c r="K460" s="12"/>
      <c r="L460" s="12"/>
      <c r="O460" s="3">
        <f t="shared" si="67"/>
        <v>0</v>
      </c>
    </row>
    <row r="461" spans="5:15" ht="15.75">
      <c r="E461" s="12"/>
      <c r="F461" s="12"/>
      <c r="G461" s="12"/>
      <c r="H461" s="12"/>
      <c r="I461" s="12"/>
      <c r="J461" s="12"/>
      <c r="K461" s="12"/>
      <c r="L461" s="12"/>
      <c r="O461" s="3">
        <f t="shared" si="67"/>
        <v>0</v>
      </c>
    </row>
    <row r="462" spans="5:15" ht="15.75">
      <c r="E462" s="12"/>
      <c r="F462" s="12"/>
      <c r="G462" s="12"/>
      <c r="H462" s="12"/>
      <c r="I462" s="12"/>
      <c r="J462" s="12"/>
      <c r="K462" s="12"/>
      <c r="L462" s="12"/>
      <c r="O462" s="3">
        <f t="shared" si="67"/>
        <v>0</v>
      </c>
    </row>
    <row r="463" spans="5:15" ht="15.75">
      <c r="E463" s="12"/>
      <c r="F463" s="12"/>
      <c r="G463" s="12"/>
      <c r="H463" s="12"/>
      <c r="I463" s="12"/>
      <c r="J463" s="12"/>
      <c r="K463" s="12"/>
      <c r="L463" s="12"/>
      <c r="O463" s="3">
        <f t="shared" si="67"/>
        <v>0</v>
      </c>
    </row>
    <row r="464" spans="5:15" ht="15.75">
      <c r="E464" s="12"/>
      <c r="F464" s="12"/>
      <c r="G464" s="12"/>
      <c r="H464" s="12"/>
      <c r="I464" s="12"/>
      <c r="J464" s="12"/>
      <c r="K464" s="12"/>
      <c r="L464" s="12"/>
      <c r="O464" s="3">
        <f t="shared" si="67"/>
        <v>0</v>
      </c>
    </row>
    <row r="465" spans="5:15" ht="15.75">
      <c r="E465" s="12"/>
      <c r="F465" s="12"/>
      <c r="G465" s="12"/>
      <c r="H465" s="12"/>
      <c r="I465" s="12"/>
      <c r="J465" s="12"/>
      <c r="K465" s="12"/>
      <c r="L465" s="12"/>
      <c r="O465" s="3">
        <f t="shared" si="67"/>
        <v>0</v>
      </c>
    </row>
    <row r="466" spans="5:15" ht="15.75">
      <c r="E466" s="12"/>
      <c r="F466" s="12"/>
      <c r="G466" s="12"/>
      <c r="H466" s="12"/>
      <c r="I466" s="12"/>
      <c r="J466" s="12"/>
      <c r="K466" s="12"/>
      <c r="L466" s="12"/>
      <c r="O466" s="3">
        <f t="shared" si="67"/>
        <v>0</v>
      </c>
    </row>
    <row r="467" spans="5:15" ht="15.75">
      <c r="E467" s="12"/>
      <c r="F467" s="12"/>
      <c r="G467" s="12"/>
      <c r="H467" s="12"/>
      <c r="I467" s="12"/>
      <c r="J467" s="12"/>
      <c r="K467" s="12"/>
      <c r="L467" s="12"/>
      <c r="O467" s="3">
        <f t="shared" si="67"/>
        <v>0</v>
      </c>
    </row>
    <row r="468" spans="5:15" ht="15.75">
      <c r="E468" s="12"/>
      <c r="F468" s="12"/>
      <c r="G468" s="12"/>
      <c r="H468" s="12"/>
      <c r="I468" s="12"/>
      <c r="J468" s="12"/>
      <c r="K468" s="12"/>
      <c r="L468" s="12"/>
      <c r="O468" s="3">
        <f t="shared" si="67"/>
        <v>0</v>
      </c>
    </row>
    <row r="469" spans="5:15" ht="15.75">
      <c r="E469" s="12"/>
      <c r="F469" s="12"/>
      <c r="G469" s="12"/>
      <c r="H469" s="12"/>
      <c r="I469" s="12"/>
      <c r="J469" s="12"/>
      <c r="K469" s="12"/>
      <c r="L469" s="12"/>
      <c r="O469" s="3">
        <f t="shared" si="67"/>
        <v>0</v>
      </c>
    </row>
    <row r="470" spans="5:15" ht="15.75">
      <c r="E470" s="12"/>
      <c r="F470" s="12"/>
      <c r="G470" s="12"/>
      <c r="H470" s="12"/>
      <c r="I470" s="12"/>
      <c r="J470" s="12"/>
      <c r="K470" s="12"/>
      <c r="L470" s="12"/>
      <c r="O470" s="3">
        <f t="shared" si="67"/>
        <v>0</v>
      </c>
    </row>
    <row r="471" spans="5:15" ht="15.75">
      <c r="E471" s="12"/>
      <c r="F471" s="12"/>
      <c r="G471" s="12"/>
      <c r="H471" s="12"/>
      <c r="I471" s="12"/>
      <c r="J471" s="12"/>
      <c r="K471" s="12"/>
      <c r="L471" s="12"/>
      <c r="O471" s="3">
        <f t="shared" si="67"/>
        <v>0</v>
      </c>
    </row>
    <row r="472" spans="5:15" ht="15.75">
      <c r="E472" s="12"/>
      <c r="F472" s="12"/>
      <c r="G472" s="12"/>
      <c r="H472" s="12"/>
      <c r="I472" s="12"/>
      <c r="J472" s="12"/>
      <c r="K472" s="12"/>
      <c r="L472" s="12"/>
      <c r="O472" s="3">
        <f t="shared" si="67"/>
        <v>0</v>
      </c>
    </row>
    <row r="473" spans="5:15" ht="15.75">
      <c r="E473" s="12"/>
      <c r="F473" s="12"/>
      <c r="G473" s="12"/>
      <c r="H473" s="12"/>
      <c r="I473" s="12"/>
      <c r="J473" s="12"/>
      <c r="K473" s="12"/>
      <c r="L473" s="12"/>
      <c r="O473" s="3">
        <f t="shared" si="67"/>
        <v>0</v>
      </c>
    </row>
    <row r="474" spans="5:15" ht="15.75">
      <c r="E474" s="12"/>
      <c r="F474" s="12"/>
      <c r="G474" s="12"/>
      <c r="H474" s="12"/>
      <c r="I474" s="12"/>
      <c r="J474" s="12"/>
      <c r="K474" s="12"/>
      <c r="L474" s="12"/>
      <c r="O474" s="3">
        <f t="shared" si="67"/>
        <v>0</v>
      </c>
    </row>
    <row r="475" spans="5:15" ht="15.75">
      <c r="E475" s="12"/>
      <c r="F475" s="12"/>
      <c r="G475" s="12"/>
      <c r="H475" s="12"/>
      <c r="I475" s="12"/>
      <c r="J475" s="12"/>
      <c r="K475" s="12"/>
      <c r="L475" s="12"/>
      <c r="O475" s="3">
        <f t="shared" si="67"/>
        <v>0</v>
      </c>
    </row>
    <row r="476" spans="5:15" ht="15.75">
      <c r="E476" s="12"/>
      <c r="F476" s="12"/>
      <c r="G476" s="12"/>
      <c r="H476" s="12"/>
      <c r="I476" s="12"/>
      <c r="J476" s="12"/>
      <c r="K476" s="12"/>
      <c r="L476" s="12"/>
      <c r="O476" s="3">
        <f t="shared" si="67"/>
        <v>0</v>
      </c>
    </row>
    <row r="477" spans="5:15" ht="15.75">
      <c r="E477" s="12"/>
      <c r="F477" s="12"/>
      <c r="G477" s="12"/>
      <c r="H477" s="12"/>
      <c r="I477" s="12"/>
      <c r="J477" s="12"/>
      <c r="K477" s="12"/>
      <c r="L477" s="12"/>
      <c r="O477" s="3">
        <f t="shared" si="67"/>
        <v>0</v>
      </c>
    </row>
    <row r="478" spans="5:15" ht="15.75">
      <c r="E478" s="12"/>
      <c r="F478" s="12"/>
      <c r="G478" s="12"/>
      <c r="H478" s="12"/>
      <c r="I478" s="12"/>
      <c r="J478" s="12"/>
      <c r="K478" s="12"/>
      <c r="L478" s="12"/>
      <c r="O478" s="3">
        <f t="shared" si="67"/>
        <v>0</v>
      </c>
    </row>
    <row r="479" spans="5:15" ht="15.75">
      <c r="E479" s="12"/>
      <c r="F479" s="12"/>
      <c r="G479" s="12"/>
      <c r="H479" s="12"/>
      <c r="I479" s="12"/>
      <c r="J479" s="12"/>
      <c r="K479" s="12"/>
      <c r="L479" s="12"/>
      <c r="O479" s="3">
        <f t="shared" si="67"/>
        <v>0</v>
      </c>
    </row>
    <row r="480" spans="5:15" ht="15.75">
      <c r="E480" s="12"/>
      <c r="F480" s="12"/>
      <c r="G480" s="12"/>
      <c r="H480" s="12"/>
      <c r="I480" s="12"/>
      <c r="J480" s="12"/>
      <c r="K480" s="12"/>
      <c r="L480" s="12"/>
      <c r="O480" s="3">
        <f t="shared" si="67"/>
        <v>0</v>
      </c>
    </row>
    <row r="481" spans="5:15" ht="15.75">
      <c r="E481" s="12"/>
      <c r="F481" s="12"/>
      <c r="G481" s="12"/>
      <c r="H481" s="12"/>
      <c r="I481" s="12"/>
      <c r="J481" s="12"/>
      <c r="K481" s="12"/>
      <c r="L481" s="12"/>
      <c r="O481" s="3">
        <f t="shared" si="67"/>
        <v>0</v>
      </c>
    </row>
    <row r="482" spans="5:15" ht="15.75">
      <c r="E482" s="12"/>
      <c r="F482" s="12"/>
      <c r="G482" s="12"/>
      <c r="H482" s="12"/>
      <c r="I482" s="12"/>
      <c r="J482" s="12"/>
      <c r="K482" s="12"/>
      <c r="L482" s="12"/>
      <c r="O482" s="3">
        <f t="shared" si="67"/>
        <v>0</v>
      </c>
    </row>
    <row r="483" spans="5:15" ht="15.75">
      <c r="E483" s="12"/>
      <c r="F483" s="12"/>
      <c r="G483" s="12"/>
      <c r="H483" s="12"/>
      <c r="I483" s="12"/>
      <c r="J483" s="12"/>
      <c r="K483" s="12"/>
      <c r="L483" s="12"/>
      <c r="O483" s="3">
        <f t="shared" si="67"/>
        <v>0</v>
      </c>
    </row>
    <row r="484" spans="5:15" ht="15.75">
      <c r="E484" s="12"/>
      <c r="F484" s="12"/>
      <c r="G484" s="12"/>
      <c r="H484" s="12"/>
      <c r="I484" s="12"/>
      <c r="J484" s="12"/>
      <c r="K484" s="12"/>
      <c r="L484" s="12"/>
      <c r="O484" s="3">
        <f t="shared" si="67"/>
        <v>0</v>
      </c>
    </row>
    <row r="485" spans="5:15" ht="15.75">
      <c r="E485" s="12"/>
      <c r="F485" s="12"/>
      <c r="G485" s="12"/>
      <c r="H485" s="12"/>
      <c r="I485" s="12"/>
      <c r="J485" s="12"/>
      <c r="K485" s="12"/>
      <c r="L485" s="12"/>
      <c r="O485" s="3">
        <f t="shared" si="67"/>
        <v>0</v>
      </c>
    </row>
    <row r="486" spans="5:15" ht="15.75">
      <c r="E486" s="12"/>
      <c r="F486" s="12"/>
      <c r="G486" s="12"/>
      <c r="H486" s="12"/>
      <c r="I486" s="12"/>
      <c r="J486" s="12"/>
      <c r="K486" s="12"/>
      <c r="L486" s="12"/>
      <c r="O486" s="3">
        <f t="shared" si="67"/>
        <v>0</v>
      </c>
    </row>
    <row r="487" spans="5:15" ht="15.75">
      <c r="E487" s="12"/>
      <c r="F487" s="12"/>
      <c r="G487" s="12"/>
      <c r="H487" s="12"/>
      <c r="I487" s="12"/>
      <c r="J487" s="12"/>
      <c r="K487" s="12"/>
      <c r="L487" s="12"/>
      <c r="O487" s="3">
        <f t="shared" si="67"/>
        <v>0</v>
      </c>
    </row>
    <row r="488" spans="5:15" ht="15.75">
      <c r="E488" s="12"/>
      <c r="F488" s="12"/>
      <c r="G488" s="12"/>
      <c r="H488" s="12"/>
      <c r="I488" s="12"/>
      <c r="J488" s="12"/>
      <c r="K488" s="12"/>
      <c r="L488" s="12"/>
      <c r="O488" s="3">
        <f t="shared" si="67"/>
        <v>0</v>
      </c>
    </row>
    <row r="489" spans="5:15" ht="15.75">
      <c r="E489" s="12"/>
      <c r="F489" s="12"/>
      <c r="G489" s="12"/>
      <c r="H489" s="12"/>
      <c r="I489" s="12"/>
      <c r="J489" s="12"/>
      <c r="K489" s="12"/>
      <c r="L489" s="12"/>
      <c r="O489" s="3">
        <f t="shared" si="67"/>
        <v>0</v>
      </c>
    </row>
    <row r="490" spans="5:15" ht="15.75">
      <c r="E490" s="12"/>
      <c r="F490" s="12"/>
      <c r="G490" s="12"/>
      <c r="H490" s="12"/>
      <c r="I490" s="12"/>
      <c r="J490" s="12"/>
      <c r="K490" s="12"/>
      <c r="L490" s="12"/>
      <c r="O490" s="3">
        <f t="shared" si="67"/>
        <v>0</v>
      </c>
    </row>
    <row r="491" spans="5:15" ht="15.75">
      <c r="E491" s="12"/>
      <c r="F491" s="12"/>
      <c r="G491" s="12"/>
      <c r="H491" s="12"/>
      <c r="I491" s="12"/>
      <c r="J491" s="12"/>
      <c r="K491" s="12"/>
      <c r="L491" s="12"/>
      <c r="O491" s="3">
        <f t="shared" si="67"/>
        <v>0</v>
      </c>
    </row>
    <row r="492" spans="5:15" ht="15.75">
      <c r="E492" s="12"/>
      <c r="F492" s="12"/>
      <c r="G492" s="12"/>
      <c r="H492" s="12"/>
      <c r="I492" s="12"/>
      <c r="J492" s="12"/>
      <c r="K492" s="12"/>
      <c r="L492" s="12"/>
      <c r="O492" s="3">
        <f t="shared" si="67"/>
        <v>0</v>
      </c>
    </row>
    <row r="493" spans="5:15" ht="15.75">
      <c r="E493" s="12"/>
      <c r="F493" s="12"/>
      <c r="G493" s="12"/>
      <c r="H493" s="12"/>
      <c r="I493" s="12"/>
      <c r="J493" s="12"/>
      <c r="K493" s="12"/>
      <c r="L493" s="12"/>
      <c r="O493" s="3">
        <f t="shared" si="67"/>
        <v>0</v>
      </c>
    </row>
    <row r="494" spans="5:15" ht="15.75">
      <c r="E494" s="12"/>
      <c r="F494" s="12"/>
      <c r="G494" s="12"/>
      <c r="H494" s="12"/>
      <c r="I494" s="12"/>
      <c r="J494" s="12"/>
      <c r="K494" s="12"/>
      <c r="L494" s="12"/>
      <c r="O494" s="3">
        <f t="shared" si="67"/>
        <v>0</v>
      </c>
    </row>
    <row r="495" spans="5:15" ht="15.75">
      <c r="E495" s="12"/>
      <c r="F495" s="12"/>
      <c r="G495" s="12"/>
      <c r="H495" s="12"/>
      <c r="I495" s="12"/>
      <c r="J495" s="12"/>
      <c r="K495" s="12"/>
      <c r="L495" s="12"/>
      <c r="O495" s="3">
        <f t="shared" si="67"/>
        <v>0</v>
      </c>
    </row>
    <row r="496" spans="5:15" ht="15.75">
      <c r="E496" s="12"/>
      <c r="F496" s="12"/>
      <c r="G496" s="12"/>
      <c r="H496" s="12"/>
      <c r="I496" s="12"/>
      <c r="J496" s="12"/>
      <c r="K496" s="12"/>
      <c r="L496" s="12"/>
      <c r="O496" s="3">
        <f t="shared" si="67"/>
        <v>0</v>
      </c>
    </row>
    <row r="497" spans="5:15" ht="15.75">
      <c r="E497" s="12"/>
      <c r="F497" s="12"/>
      <c r="G497" s="12"/>
      <c r="H497" s="12"/>
      <c r="I497" s="12"/>
      <c r="J497" s="12"/>
      <c r="K497" s="12"/>
      <c r="L497" s="12"/>
      <c r="O497" s="3">
        <f t="shared" si="67"/>
        <v>0</v>
      </c>
    </row>
    <row r="498" spans="5:15" ht="15.75">
      <c r="E498" s="12"/>
      <c r="F498" s="12"/>
      <c r="G498" s="12"/>
      <c r="H498" s="12"/>
      <c r="I498" s="12"/>
      <c r="J498" s="12"/>
      <c r="K498" s="12"/>
      <c r="L498" s="12"/>
      <c r="O498" s="3">
        <f t="shared" si="67"/>
        <v>0</v>
      </c>
    </row>
    <row r="499" spans="5:15" ht="15.75">
      <c r="E499" s="12"/>
      <c r="F499" s="12"/>
      <c r="G499" s="12"/>
      <c r="H499" s="12"/>
      <c r="I499" s="12"/>
      <c r="J499" s="12"/>
      <c r="K499" s="12"/>
      <c r="L499" s="12"/>
      <c r="O499" s="3">
        <f t="shared" si="67"/>
        <v>0</v>
      </c>
    </row>
    <row r="500" spans="5:15" ht="15.75">
      <c r="E500" s="12"/>
      <c r="F500" s="12"/>
      <c r="G500" s="12"/>
      <c r="H500" s="12"/>
      <c r="I500" s="12"/>
      <c r="J500" s="12"/>
      <c r="K500" s="12"/>
      <c r="L500" s="12"/>
      <c r="O500" s="3">
        <f t="shared" si="67"/>
        <v>0</v>
      </c>
    </row>
    <row r="501" spans="5:15" ht="15.75">
      <c r="E501" s="12"/>
      <c r="F501" s="12"/>
      <c r="G501" s="12"/>
      <c r="H501" s="12"/>
      <c r="I501" s="12"/>
      <c r="J501" s="12"/>
      <c r="K501" s="12"/>
      <c r="L501" s="12"/>
      <c r="O501" s="3">
        <f t="shared" si="67"/>
        <v>0</v>
      </c>
    </row>
    <row r="502" spans="5:15" ht="15.75">
      <c r="E502" s="12"/>
      <c r="F502" s="12"/>
      <c r="G502" s="12"/>
      <c r="H502" s="12"/>
      <c r="I502" s="12"/>
      <c r="J502" s="12"/>
      <c r="K502" s="12"/>
      <c r="L502" s="12"/>
      <c r="O502" s="3">
        <f aca="true" t="shared" si="68" ref="O502:O565">D502+G502</f>
        <v>0</v>
      </c>
    </row>
    <row r="503" spans="5:15" ht="15.75">
      <c r="E503" s="12"/>
      <c r="F503" s="12"/>
      <c r="G503" s="12"/>
      <c r="H503" s="12"/>
      <c r="I503" s="12"/>
      <c r="J503" s="12"/>
      <c r="K503" s="12"/>
      <c r="L503" s="12"/>
      <c r="O503" s="3">
        <f t="shared" si="68"/>
        <v>0</v>
      </c>
    </row>
    <row r="504" spans="5:15" ht="15.75">
      <c r="E504" s="12"/>
      <c r="F504" s="12"/>
      <c r="G504" s="12"/>
      <c r="H504" s="12"/>
      <c r="I504" s="12"/>
      <c r="J504" s="12"/>
      <c r="K504" s="12"/>
      <c r="L504" s="12"/>
      <c r="O504" s="3">
        <f t="shared" si="68"/>
        <v>0</v>
      </c>
    </row>
    <row r="505" spans="5:15" ht="15.75">
      <c r="E505" s="12"/>
      <c r="F505" s="12"/>
      <c r="G505" s="12"/>
      <c r="H505" s="12"/>
      <c r="I505" s="12"/>
      <c r="J505" s="12"/>
      <c r="K505" s="12"/>
      <c r="L505" s="12"/>
      <c r="O505" s="3">
        <f t="shared" si="68"/>
        <v>0</v>
      </c>
    </row>
    <row r="506" spans="5:15" ht="15.75">
      <c r="E506" s="12"/>
      <c r="F506" s="12"/>
      <c r="G506" s="12"/>
      <c r="H506" s="12"/>
      <c r="I506" s="12"/>
      <c r="J506" s="12"/>
      <c r="K506" s="12"/>
      <c r="L506" s="12"/>
      <c r="O506" s="3">
        <f t="shared" si="68"/>
        <v>0</v>
      </c>
    </row>
    <row r="507" spans="5:15" ht="15.75">
      <c r="E507" s="12"/>
      <c r="F507" s="12"/>
      <c r="G507" s="12"/>
      <c r="H507" s="12"/>
      <c r="I507" s="12"/>
      <c r="J507" s="12"/>
      <c r="K507" s="12"/>
      <c r="L507" s="12"/>
      <c r="O507" s="3">
        <f t="shared" si="68"/>
        <v>0</v>
      </c>
    </row>
    <row r="508" spans="5:15" ht="15.75">
      <c r="E508" s="12"/>
      <c r="F508" s="12"/>
      <c r="G508" s="12"/>
      <c r="H508" s="12"/>
      <c r="I508" s="12"/>
      <c r="J508" s="12"/>
      <c r="K508" s="12"/>
      <c r="L508" s="12"/>
      <c r="O508" s="3">
        <f t="shared" si="68"/>
        <v>0</v>
      </c>
    </row>
    <row r="509" spans="5:15" ht="15.75">
      <c r="E509" s="12"/>
      <c r="F509" s="12"/>
      <c r="G509" s="12"/>
      <c r="H509" s="12"/>
      <c r="I509" s="12"/>
      <c r="J509" s="12"/>
      <c r="K509" s="12"/>
      <c r="L509" s="12"/>
      <c r="O509" s="3">
        <f t="shared" si="68"/>
        <v>0</v>
      </c>
    </row>
    <row r="510" spans="5:15" ht="15.75">
      <c r="E510" s="12"/>
      <c r="F510" s="12"/>
      <c r="G510" s="12"/>
      <c r="H510" s="12"/>
      <c r="I510" s="12"/>
      <c r="J510" s="12"/>
      <c r="K510" s="12"/>
      <c r="L510" s="12"/>
      <c r="O510" s="3">
        <f t="shared" si="68"/>
        <v>0</v>
      </c>
    </row>
    <row r="511" spans="5:15" ht="15.75">
      <c r="E511" s="12"/>
      <c r="F511" s="12"/>
      <c r="G511" s="12"/>
      <c r="H511" s="12"/>
      <c r="I511" s="12"/>
      <c r="J511" s="12"/>
      <c r="K511" s="12"/>
      <c r="L511" s="12"/>
      <c r="O511" s="3">
        <f t="shared" si="68"/>
        <v>0</v>
      </c>
    </row>
    <row r="512" spans="5:15" ht="15.75">
      <c r="E512" s="12"/>
      <c r="F512" s="12"/>
      <c r="G512" s="12"/>
      <c r="H512" s="12"/>
      <c r="I512" s="12"/>
      <c r="J512" s="12"/>
      <c r="K512" s="12"/>
      <c r="L512" s="12"/>
      <c r="O512" s="3">
        <f t="shared" si="68"/>
        <v>0</v>
      </c>
    </row>
    <row r="513" spans="5:15" ht="15.75">
      <c r="E513" s="12"/>
      <c r="F513" s="12"/>
      <c r="G513" s="12"/>
      <c r="H513" s="12"/>
      <c r="I513" s="12"/>
      <c r="J513" s="12"/>
      <c r="K513" s="12"/>
      <c r="L513" s="12"/>
      <c r="O513" s="3">
        <f t="shared" si="68"/>
        <v>0</v>
      </c>
    </row>
    <row r="514" spans="5:15" ht="15.75">
      <c r="E514" s="12"/>
      <c r="F514" s="12"/>
      <c r="G514" s="12"/>
      <c r="H514" s="12"/>
      <c r="I514" s="12"/>
      <c r="J514" s="12"/>
      <c r="K514" s="12"/>
      <c r="L514" s="12"/>
      <c r="O514" s="3">
        <f t="shared" si="68"/>
        <v>0</v>
      </c>
    </row>
    <row r="515" spans="5:15" ht="15.75">
      <c r="E515" s="12"/>
      <c r="F515" s="12"/>
      <c r="G515" s="12"/>
      <c r="H515" s="12"/>
      <c r="I515" s="12"/>
      <c r="J515" s="12"/>
      <c r="K515" s="12"/>
      <c r="L515" s="12"/>
      <c r="O515" s="3">
        <f t="shared" si="68"/>
        <v>0</v>
      </c>
    </row>
    <row r="516" spans="5:15" ht="15.75">
      <c r="E516" s="12"/>
      <c r="F516" s="12"/>
      <c r="G516" s="12"/>
      <c r="H516" s="12"/>
      <c r="I516" s="12"/>
      <c r="J516" s="12"/>
      <c r="K516" s="12"/>
      <c r="L516" s="12"/>
      <c r="O516" s="3">
        <f t="shared" si="68"/>
        <v>0</v>
      </c>
    </row>
    <row r="517" spans="5:15" ht="15.75">
      <c r="E517" s="12"/>
      <c r="F517" s="12"/>
      <c r="G517" s="12"/>
      <c r="H517" s="12"/>
      <c r="I517" s="12"/>
      <c r="J517" s="12"/>
      <c r="K517" s="12"/>
      <c r="L517" s="12"/>
      <c r="O517" s="3">
        <f t="shared" si="68"/>
        <v>0</v>
      </c>
    </row>
    <row r="518" spans="5:15" ht="15.75">
      <c r="E518" s="12"/>
      <c r="F518" s="12"/>
      <c r="G518" s="12"/>
      <c r="H518" s="12"/>
      <c r="I518" s="12"/>
      <c r="J518" s="12"/>
      <c r="K518" s="12"/>
      <c r="L518" s="12"/>
      <c r="O518" s="3">
        <f t="shared" si="68"/>
        <v>0</v>
      </c>
    </row>
    <row r="519" spans="5:15" ht="15.75">
      <c r="E519" s="12"/>
      <c r="F519" s="12"/>
      <c r="G519" s="12"/>
      <c r="H519" s="12"/>
      <c r="I519" s="12"/>
      <c r="J519" s="12"/>
      <c r="K519" s="12"/>
      <c r="L519" s="12"/>
      <c r="O519" s="3">
        <f t="shared" si="68"/>
        <v>0</v>
      </c>
    </row>
    <row r="520" spans="5:15" ht="15.75">
      <c r="E520" s="12"/>
      <c r="F520" s="12"/>
      <c r="G520" s="12"/>
      <c r="H520" s="12"/>
      <c r="I520" s="12"/>
      <c r="J520" s="12"/>
      <c r="K520" s="12"/>
      <c r="L520" s="12"/>
      <c r="O520" s="3">
        <f t="shared" si="68"/>
        <v>0</v>
      </c>
    </row>
    <row r="521" spans="5:15" ht="15.75">
      <c r="E521" s="12"/>
      <c r="F521" s="12"/>
      <c r="G521" s="12"/>
      <c r="H521" s="12"/>
      <c r="I521" s="12"/>
      <c r="J521" s="12"/>
      <c r="K521" s="12"/>
      <c r="L521" s="12"/>
      <c r="O521" s="3">
        <f t="shared" si="68"/>
        <v>0</v>
      </c>
    </row>
    <row r="522" spans="5:15" ht="15.75">
      <c r="E522" s="12"/>
      <c r="F522" s="12"/>
      <c r="G522" s="12"/>
      <c r="H522" s="12"/>
      <c r="I522" s="12"/>
      <c r="J522" s="12"/>
      <c r="K522" s="12"/>
      <c r="L522" s="12"/>
      <c r="O522" s="3">
        <f t="shared" si="68"/>
        <v>0</v>
      </c>
    </row>
    <row r="523" spans="5:15" ht="15.75">
      <c r="E523" s="12"/>
      <c r="F523" s="12"/>
      <c r="G523" s="12"/>
      <c r="H523" s="12"/>
      <c r="I523" s="12"/>
      <c r="J523" s="12"/>
      <c r="K523" s="12"/>
      <c r="L523" s="12"/>
      <c r="O523" s="3">
        <f t="shared" si="68"/>
        <v>0</v>
      </c>
    </row>
    <row r="524" spans="5:15" ht="15.75">
      <c r="E524" s="12"/>
      <c r="F524" s="12"/>
      <c r="G524" s="12"/>
      <c r="H524" s="12"/>
      <c r="I524" s="12"/>
      <c r="J524" s="12"/>
      <c r="K524" s="12"/>
      <c r="L524" s="12"/>
      <c r="O524" s="3">
        <f t="shared" si="68"/>
        <v>0</v>
      </c>
    </row>
    <row r="525" spans="5:15" ht="15.75">
      <c r="E525" s="12"/>
      <c r="F525" s="12"/>
      <c r="G525" s="12"/>
      <c r="H525" s="12"/>
      <c r="I525" s="12"/>
      <c r="J525" s="12"/>
      <c r="K525" s="12"/>
      <c r="L525" s="12"/>
      <c r="O525" s="3">
        <f t="shared" si="68"/>
        <v>0</v>
      </c>
    </row>
    <row r="526" spans="5:15" ht="15.75">
      <c r="E526" s="12"/>
      <c r="F526" s="12"/>
      <c r="G526" s="12"/>
      <c r="H526" s="12"/>
      <c r="I526" s="12"/>
      <c r="J526" s="12"/>
      <c r="K526" s="12"/>
      <c r="L526" s="12"/>
      <c r="O526" s="3">
        <f t="shared" si="68"/>
        <v>0</v>
      </c>
    </row>
    <row r="527" spans="5:15" ht="15.75">
      <c r="E527" s="12"/>
      <c r="F527" s="12"/>
      <c r="G527" s="12"/>
      <c r="H527" s="12"/>
      <c r="I527" s="12"/>
      <c r="J527" s="12"/>
      <c r="K527" s="12"/>
      <c r="L527" s="12"/>
      <c r="O527" s="3">
        <f t="shared" si="68"/>
        <v>0</v>
      </c>
    </row>
    <row r="528" spans="5:15" ht="15.75">
      <c r="E528" s="12"/>
      <c r="F528" s="12"/>
      <c r="G528" s="12"/>
      <c r="H528" s="12"/>
      <c r="I528" s="12"/>
      <c r="J528" s="12"/>
      <c r="K528" s="12"/>
      <c r="L528" s="12"/>
      <c r="O528" s="3">
        <f t="shared" si="68"/>
        <v>0</v>
      </c>
    </row>
    <row r="529" spans="5:15" ht="15.75">
      <c r="E529" s="12"/>
      <c r="F529" s="12"/>
      <c r="G529" s="12"/>
      <c r="H529" s="12"/>
      <c r="I529" s="12"/>
      <c r="J529" s="12"/>
      <c r="K529" s="12"/>
      <c r="L529" s="12"/>
      <c r="O529" s="3">
        <f t="shared" si="68"/>
        <v>0</v>
      </c>
    </row>
    <row r="530" spans="5:15" ht="15.75">
      <c r="E530" s="12"/>
      <c r="F530" s="12"/>
      <c r="G530" s="12"/>
      <c r="H530" s="12"/>
      <c r="I530" s="12"/>
      <c r="J530" s="12"/>
      <c r="K530" s="12"/>
      <c r="L530" s="12"/>
      <c r="O530" s="3">
        <f t="shared" si="68"/>
        <v>0</v>
      </c>
    </row>
    <row r="531" spans="5:15" ht="15.75">
      <c r="E531" s="12"/>
      <c r="F531" s="12"/>
      <c r="G531" s="12"/>
      <c r="H531" s="12"/>
      <c r="I531" s="12"/>
      <c r="J531" s="12"/>
      <c r="K531" s="12"/>
      <c r="L531" s="12"/>
      <c r="O531" s="3">
        <f t="shared" si="68"/>
        <v>0</v>
      </c>
    </row>
    <row r="532" spans="5:15" ht="15.75">
      <c r="E532" s="12"/>
      <c r="F532" s="12"/>
      <c r="G532" s="12"/>
      <c r="H532" s="12"/>
      <c r="I532" s="12"/>
      <c r="J532" s="12"/>
      <c r="K532" s="12"/>
      <c r="L532" s="12"/>
      <c r="O532" s="3">
        <f t="shared" si="68"/>
        <v>0</v>
      </c>
    </row>
    <row r="533" spans="5:15" ht="15.75">
      <c r="E533" s="12"/>
      <c r="F533" s="12"/>
      <c r="G533" s="12"/>
      <c r="H533" s="12"/>
      <c r="I533" s="12"/>
      <c r="J533" s="12"/>
      <c r="K533" s="12"/>
      <c r="L533" s="12"/>
      <c r="O533" s="3">
        <f t="shared" si="68"/>
        <v>0</v>
      </c>
    </row>
    <row r="534" spans="5:15" ht="15.75">
      <c r="E534" s="12"/>
      <c r="F534" s="12"/>
      <c r="G534" s="12"/>
      <c r="H534" s="12"/>
      <c r="I534" s="12"/>
      <c r="J534" s="12"/>
      <c r="K534" s="12"/>
      <c r="L534" s="12"/>
      <c r="O534" s="3">
        <f t="shared" si="68"/>
        <v>0</v>
      </c>
    </row>
    <row r="535" spans="5:15" ht="15.75">
      <c r="E535" s="12"/>
      <c r="F535" s="12"/>
      <c r="G535" s="12"/>
      <c r="H535" s="12"/>
      <c r="I535" s="12"/>
      <c r="J535" s="12"/>
      <c r="K535" s="12"/>
      <c r="L535" s="12"/>
      <c r="O535" s="3">
        <f t="shared" si="68"/>
        <v>0</v>
      </c>
    </row>
    <row r="536" spans="5:15" ht="15.75">
      <c r="E536" s="12"/>
      <c r="F536" s="12"/>
      <c r="G536" s="12"/>
      <c r="H536" s="12"/>
      <c r="I536" s="12"/>
      <c r="J536" s="12"/>
      <c r="K536" s="12"/>
      <c r="L536" s="12"/>
      <c r="O536" s="3">
        <f t="shared" si="68"/>
        <v>0</v>
      </c>
    </row>
    <row r="537" spans="5:15" ht="15.75">
      <c r="E537" s="12"/>
      <c r="F537" s="12"/>
      <c r="G537" s="12"/>
      <c r="H537" s="12"/>
      <c r="I537" s="12"/>
      <c r="J537" s="12"/>
      <c r="K537" s="12"/>
      <c r="L537" s="12"/>
      <c r="O537" s="3">
        <f t="shared" si="68"/>
        <v>0</v>
      </c>
    </row>
    <row r="538" spans="5:15" ht="15.75">
      <c r="E538" s="12"/>
      <c r="F538" s="12"/>
      <c r="G538" s="12"/>
      <c r="H538" s="12"/>
      <c r="I538" s="12"/>
      <c r="J538" s="12"/>
      <c r="K538" s="12"/>
      <c r="L538" s="12"/>
      <c r="O538" s="3">
        <f t="shared" si="68"/>
        <v>0</v>
      </c>
    </row>
    <row r="539" spans="5:15" ht="15.75">
      <c r="E539" s="12"/>
      <c r="F539" s="12"/>
      <c r="G539" s="12"/>
      <c r="H539" s="12"/>
      <c r="I539" s="12"/>
      <c r="J539" s="12"/>
      <c r="K539" s="12"/>
      <c r="L539" s="12"/>
      <c r="O539" s="3">
        <f t="shared" si="68"/>
        <v>0</v>
      </c>
    </row>
    <row r="540" spans="5:15" ht="15.75">
      <c r="E540" s="12"/>
      <c r="F540" s="12"/>
      <c r="G540" s="12"/>
      <c r="H540" s="12"/>
      <c r="I540" s="12"/>
      <c r="J540" s="12"/>
      <c r="K540" s="12"/>
      <c r="L540" s="12"/>
      <c r="O540" s="3">
        <f t="shared" si="68"/>
        <v>0</v>
      </c>
    </row>
    <row r="541" spans="5:15" ht="15.75">
      <c r="E541" s="12"/>
      <c r="F541" s="12"/>
      <c r="G541" s="12"/>
      <c r="H541" s="12"/>
      <c r="I541" s="12"/>
      <c r="J541" s="12"/>
      <c r="K541" s="12"/>
      <c r="L541" s="12"/>
      <c r="O541" s="3">
        <f t="shared" si="68"/>
        <v>0</v>
      </c>
    </row>
    <row r="542" spans="5:15" ht="15.75">
      <c r="E542" s="12"/>
      <c r="F542" s="12"/>
      <c r="G542" s="12"/>
      <c r="H542" s="12"/>
      <c r="I542" s="12"/>
      <c r="J542" s="12"/>
      <c r="K542" s="12"/>
      <c r="L542" s="12"/>
      <c r="O542" s="3">
        <f t="shared" si="68"/>
        <v>0</v>
      </c>
    </row>
    <row r="543" spans="5:15" ht="15.75">
      <c r="E543" s="12"/>
      <c r="F543" s="12"/>
      <c r="G543" s="12"/>
      <c r="H543" s="12"/>
      <c r="I543" s="12"/>
      <c r="J543" s="12"/>
      <c r="K543" s="12"/>
      <c r="L543" s="12"/>
      <c r="O543" s="3">
        <f t="shared" si="68"/>
        <v>0</v>
      </c>
    </row>
    <row r="544" spans="5:15" ht="15.75">
      <c r="E544" s="12"/>
      <c r="F544" s="12"/>
      <c r="G544" s="12"/>
      <c r="H544" s="12"/>
      <c r="I544" s="12"/>
      <c r="J544" s="12"/>
      <c r="K544" s="12"/>
      <c r="L544" s="12"/>
      <c r="O544" s="3">
        <f t="shared" si="68"/>
        <v>0</v>
      </c>
    </row>
    <row r="545" spans="5:15" ht="15.75">
      <c r="E545" s="12"/>
      <c r="F545" s="12"/>
      <c r="G545" s="12"/>
      <c r="H545" s="12"/>
      <c r="I545" s="12"/>
      <c r="J545" s="12"/>
      <c r="K545" s="12"/>
      <c r="L545" s="12"/>
      <c r="O545" s="3">
        <f t="shared" si="68"/>
        <v>0</v>
      </c>
    </row>
    <row r="546" spans="5:15" ht="15.75">
      <c r="E546" s="12"/>
      <c r="F546" s="12"/>
      <c r="G546" s="12"/>
      <c r="H546" s="12"/>
      <c r="I546" s="12"/>
      <c r="J546" s="12"/>
      <c r="K546" s="12"/>
      <c r="L546" s="12"/>
      <c r="O546" s="3">
        <f t="shared" si="68"/>
        <v>0</v>
      </c>
    </row>
    <row r="547" spans="5:15" ht="15.75">
      <c r="E547" s="12"/>
      <c r="F547" s="12"/>
      <c r="G547" s="12"/>
      <c r="H547" s="12"/>
      <c r="I547" s="12"/>
      <c r="J547" s="12"/>
      <c r="K547" s="12"/>
      <c r="L547" s="12"/>
      <c r="O547" s="3">
        <f t="shared" si="68"/>
        <v>0</v>
      </c>
    </row>
    <row r="548" spans="5:15" ht="15.75">
      <c r="E548" s="12"/>
      <c r="F548" s="12"/>
      <c r="G548" s="12"/>
      <c r="H548" s="12"/>
      <c r="I548" s="12"/>
      <c r="J548" s="12"/>
      <c r="K548" s="12"/>
      <c r="L548" s="12"/>
      <c r="O548" s="3">
        <f t="shared" si="68"/>
        <v>0</v>
      </c>
    </row>
    <row r="549" spans="5:15" ht="15.75">
      <c r="E549" s="12"/>
      <c r="F549" s="12"/>
      <c r="G549" s="12"/>
      <c r="H549" s="12"/>
      <c r="I549" s="12"/>
      <c r="J549" s="12"/>
      <c r="K549" s="12"/>
      <c r="L549" s="12"/>
      <c r="O549" s="3">
        <f t="shared" si="68"/>
        <v>0</v>
      </c>
    </row>
    <row r="550" spans="5:15" ht="15.75">
      <c r="E550" s="12"/>
      <c r="F550" s="12"/>
      <c r="G550" s="12"/>
      <c r="H550" s="12"/>
      <c r="I550" s="12"/>
      <c r="J550" s="12"/>
      <c r="K550" s="12"/>
      <c r="L550" s="12"/>
      <c r="O550" s="3">
        <f t="shared" si="68"/>
        <v>0</v>
      </c>
    </row>
    <row r="551" spans="5:15" ht="15.75">
      <c r="E551" s="12"/>
      <c r="F551" s="12"/>
      <c r="G551" s="12"/>
      <c r="H551" s="12"/>
      <c r="I551" s="12"/>
      <c r="J551" s="12"/>
      <c r="K551" s="12"/>
      <c r="L551" s="12"/>
      <c r="O551" s="3">
        <f t="shared" si="68"/>
        <v>0</v>
      </c>
    </row>
    <row r="552" spans="5:15" ht="15.75">
      <c r="E552" s="12"/>
      <c r="F552" s="12"/>
      <c r="G552" s="12"/>
      <c r="H552" s="12"/>
      <c r="I552" s="12"/>
      <c r="J552" s="12"/>
      <c r="K552" s="12"/>
      <c r="L552" s="12"/>
      <c r="O552" s="3">
        <f t="shared" si="68"/>
        <v>0</v>
      </c>
    </row>
    <row r="553" spans="5:15" ht="15.75">
      <c r="E553" s="12"/>
      <c r="F553" s="12"/>
      <c r="G553" s="12"/>
      <c r="H553" s="12"/>
      <c r="I553" s="12"/>
      <c r="J553" s="12"/>
      <c r="K553" s="12"/>
      <c r="L553" s="12"/>
      <c r="O553" s="3">
        <f t="shared" si="68"/>
        <v>0</v>
      </c>
    </row>
    <row r="554" spans="5:15" ht="15.75">
      <c r="E554" s="12"/>
      <c r="F554" s="12"/>
      <c r="G554" s="12"/>
      <c r="H554" s="12"/>
      <c r="I554" s="12"/>
      <c r="J554" s="12"/>
      <c r="K554" s="12"/>
      <c r="L554" s="12"/>
      <c r="O554" s="3">
        <f t="shared" si="68"/>
        <v>0</v>
      </c>
    </row>
    <row r="555" spans="5:15" ht="15.75">
      <c r="E555" s="12"/>
      <c r="F555" s="12"/>
      <c r="G555" s="12"/>
      <c r="H555" s="12"/>
      <c r="I555" s="12"/>
      <c r="J555" s="12"/>
      <c r="K555" s="12"/>
      <c r="L555" s="12"/>
      <c r="O555" s="3">
        <f t="shared" si="68"/>
        <v>0</v>
      </c>
    </row>
    <row r="556" spans="5:15" ht="15.75">
      <c r="E556" s="12"/>
      <c r="F556" s="12"/>
      <c r="G556" s="12"/>
      <c r="H556" s="12"/>
      <c r="I556" s="12"/>
      <c r="J556" s="12"/>
      <c r="K556" s="12"/>
      <c r="L556" s="12"/>
      <c r="O556" s="3">
        <f t="shared" si="68"/>
        <v>0</v>
      </c>
    </row>
    <row r="557" spans="5:15" ht="15.75">
      <c r="E557" s="12"/>
      <c r="F557" s="12"/>
      <c r="G557" s="12"/>
      <c r="H557" s="12"/>
      <c r="I557" s="12"/>
      <c r="J557" s="12"/>
      <c r="K557" s="12"/>
      <c r="L557" s="12"/>
      <c r="O557" s="3">
        <f t="shared" si="68"/>
        <v>0</v>
      </c>
    </row>
    <row r="558" spans="5:15" ht="15.75">
      <c r="E558" s="12"/>
      <c r="F558" s="12"/>
      <c r="G558" s="12"/>
      <c r="H558" s="12"/>
      <c r="I558" s="12"/>
      <c r="J558" s="12"/>
      <c r="K558" s="12"/>
      <c r="L558" s="12"/>
      <c r="O558" s="3">
        <f t="shared" si="68"/>
        <v>0</v>
      </c>
    </row>
    <row r="559" spans="5:15" ht="15.75">
      <c r="E559" s="12"/>
      <c r="F559" s="12"/>
      <c r="G559" s="12"/>
      <c r="H559" s="12"/>
      <c r="I559" s="12"/>
      <c r="J559" s="12"/>
      <c r="K559" s="12"/>
      <c r="L559" s="12"/>
      <c r="O559" s="3">
        <f t="shared" si="68"/>
        <v>0</v>
      </c>
    </row>
    <row r="560" spans="5:15" ht="15.75">
      <c r="E560" s="12"/>
      <c r="F560" s="12"/>
      <c r="G560" s="12"/>
      <c r="H560" s="12"/>
      <c r="I560" s="12"/>
      <c r="J560" s="12"/>
      <c r="K560" s="12"/>
      <c r="L560" s="12"/>
      <c r="O560" s="3">
        <f t="shared" si="68"/>
        <v>0</v>
      </c>
    </row>
    <row r="561" spans="5:15" ht="15.75">
      <c r="E561" s="12"/>
      <c r="F561" s="12"/>
      <c r="G561" s="12"/>
      <c r="H561" s="12"/>
      <c r="I561" s="12"/>
      <c r="J561" s="12"/>
      <c r="K561" s="12"/>
      <c r="L561" s="12"/>
      <c r="O561" s="3">
        <f t="shared" si="68"/>
        <v>0</v>
      </c>
    </row>
    <row r="562" spans="5:15" ht="15.75">
      <c r="E562" s="12"/>
      <c r="F562" s="12"/>
      <c r="G562" s="12"/>
      <c r="H562" s="12"/>
      <c r="I562" s="12"/>
      <c r="J562" s="12"/>
      <c r="K562" s="12"/>
      <c r="L562" s="12"/>
      <c r="O562" s="3">
        <f t="shared" si="68"/>
        <v>0</v>
      </c>
    </row>
    <row r="563" spans="5:15" ht="15.75">
      <c r="E563" s="12"/>
      <c r="F563" s="12"/>
      <c r="G563" s="12"/>
      <c r="H563" s="12"/>
      <c r="I563" s="12"/>
      <c r="J563" s="12"/>
      <c r="K563" s="12"/>
      <c r="L563" s="12"/>
      <c r="O563" s="3">
        <f t="shared" si="68"/>
        <v>0</v>
      </c>
    </row>
    <row r="564" spans="5:15" ht="15.75">
      <c r="E564" s="12"/>
      <c r="F564" s="12"/>
      <c r="G564" s="12"/>
      <c r="H564" s="12"/>
      <c r="I564" s="12"/>
      <c r="J564" s="12"/>
      <c r="K564" s="12"/>
      <c r="L564" s="12"/>
      <c r="O564" s="3">
        <f t="shared" si="68"/>
        <v>0</v>
      </c>
    </row>
    <row r="565" spans="5:15" ht="15.75">
      <c r="E565" s="12"/>
      <c r="F565" s="12"/>
      <c r="G565" s="12"/>
      <c r="H565" s="12"/>
      <c r="I565" s="12"/>
      <c r="J565" s="12"/>
      <c r="K565" s="12"/>
      <c r="L565" s="12"/>
      <c r="O565" s="3">
        <f t="shared" si="68"/>
        <v>0</v>
      </c>
    </row>
    <row r="566" spans="5:15" ht="15.75">
      <c r="E566" s="12"/>
      <c r="F566" s="12"/>
      <c r="G566" s="12"/>
      <c r="H566" s="12"/>
      <c r="I566" s="12"/>
      <c r="J566" s="12"/>
      <c r="K566" s="12"/>
      <c r="L566" s="12"/>
      <c r="O566" s="3">
        <f aca="true" t="shared" si="69" ref="O566:O629">D566+G566</f>
        <v>0</v>
      </c>
    </row>
    <row r="567" spans="5:15" ht="15.75">
      <c r="E567" s="12"/>
      <c r="F567" s="12"/>
      <c r="G567" s="12"/>
      <c r="H567" s="12"/>
      <c r="I567" s="12"/>
      <c r="J567" s="12"/>
      <c r="K567" s="12"/>
      <c r="L567" s="12"/>
      <c r="O567" s="3">
        <f t="shared" si="69"/>
        <v>0</v>
      </c>
    </row>
    <row r="568" spans="5:15" ht="15.75">
      <c r="E568" s="12"/>
      <c r="F568" s="12"/>
      <c r="G568" s="12"/>
      <c r="H568" s="12"/>
      <c r="I568" s="12"/>
      <c r="J568" s="12"/>
      <c r="K568" s="12"/>
      <c r="L568" s="12"/>
      <c r="O568" s="3">
        <f t="shared" si="69"/>
        <v>0</v>
      </c>
    </row>
    <row r="569" spans="5:15" ht="15.75">
      <c r="E569" s="12"/>
      <c r="F569" s="12"/>
      <c r="G569" s="12"/>
      <c r="H569" s="12"/>
      <c r="I569" s="12"/>
      <c r="J569" s="12"/>
      <c r="K569" s="12"/>
      <c r="L569" s="12"/>
      <c r="O569" s="3">
        <f t="shared" si="69"/>
        <v>0</v>
      </c>
    </row>
    <row r="570" spans="5:15" ht="15.75">
      <c r="E570" s="12"/>
      <c r="F570" s="12"/>
      <c r="G570" s="12"/>
      <c r="H570" s="12"/>
      <c r="I570" s="12"/>
      <c r="J570" s="12"/>
      <c r="K570" s="12"/>
      <c r="L570" s="12"/>
      <c r="O570" s="3">
        <f t="shared" si="69"/>
        <v>0</v>
      </c>
    </row>
    <row r="571" spans="5:15" ht="15.75">
      <c r="E571" s="12"/>
      <c r="F571" s="12"/>
      <c r="G571" s="12"/>
      <c r="H571" s="12"/>
      <c r="I571" s="12"/>
      <c r="J571" s="12"/>
      <c r="K571" s="12"/>
      <c r="L571" s="12"/>
      <c r="O571" s="3">
        <f t="shared" si="69"/>
        <v>0</v>
      </c>
    </row>
    <row r="572" spans="5:15" ht="15.75">
      <c r="E572" s="12"/>
      <c r="F572" s="12"/>
      <c r="G572" s="12"/>
      <c r="H572" s="12"/>
      <c r="I572" s="12"/>
      <c r="J572" s="12"/>
      <c r="K572" s="12"/>
      <c r="L572" s="12"/>
      <c r="O572" s="3">
        <f t="shared" si="69"/>
        <v>0</v>
      </c>
    </row>
    <row r="573" spans="5:15" ht="15.75">
      <c r="E573" s="12"/>
      <c r="F573" s="12"/>
      <c r="G573" s="12"/>
      <c r="H573" s="12"/>
      <c r="I573" s="12"/>
      <c r="J573" s="12"/>
      <c r="K573" s="12"/>
      <c r="L573" s="12"/>
      <c r="O573" s="3">
        <f t="shared" si="69"/>
        <v>0</v>
      </c>
    </row>
    <row r="574" spans="5:15" ht="15.75">
      <c r="E574" s="12"/>
      <c r="F574" s="12"/>
      <c r="G574" s="12"/>
      <c r="H574" s="12"/>
      <c r="I574" s="12"/>
      <c r="J574" s="12"/>
      <c r="K574" s="12"/>
      <c r="L574" s="12"/>
      <c r="O574" s="3">
        <f t="shared" si="69"/>
        <v>0</v>
      </c>
    </row>
    <row r="575" spans="5:15" ht="15.75">
      <c r="E575" s="12"/>
      <c r="F575" s="12"/>
      <c r="G575" s="12"/>
      <c r="H575" s="12"/>
      <c r="I575" s="12"/>
      <c r="J575" s="12"/>
      <c r="K575" s="12"/>
      <c r="L575" s="12"/>
      <c r="O575" s="3">
        <f t="shared" si="69"/>
        <v>0</v>
      </c>
    </row>
    <row r="576" spans="5:15" ht="15.75">
      <c r="E576" s="12"/>
      <c r="F576" s="12"/>
      <c r="G576" s="12"/>
      <c r="H576" s="12"/>
      <c r="I576" s="12"/>
      <c r="J576" s="12"/>
      <c r="K576" s="12"/>
      <c r="L576" s="12"/>
      <c r="O576" s="3">
        <f t="shared" si="69"/>
        <v>0</v>
      </c>
    </row>
    <row r="577" spans="5:15" ht="15.75">
      <c r="E577" s="12"/>
      <c r="F577" s="12"/>
      <c r="G577" s="12"/>
      <c r="H577" s="12"/>
      <c r="I577" s="12"/>
      <c r="J577" s="12"/>
      <c r="K577" s="12"/>
      <c r="L577" s="12"/>
      <c r="O577" s="3">
        <f t="shared" si="69"/>
        <v>0</v>
      </c>
    </row>
    <row r="578" spans="5:15" ht="15.75">
      <c r="E578" s="12"/>
      <c r="F578" s="12"/>
      <c r="G578" s="12"/>
      <c r="H578" s="12"/>
      <c r="I578" s="12"/>
      <c r="J578" s="12"/>
      <c r="K578" s="12"/>
      <c r="L578" s="12"/>
      <c r="O578" s="3">
        <f t="shared" si="69"/>
        <v>0</v>
      </c>
    </row>
    <row r="579" spans="5:15" ht="15.75">
      <c r="E579" s="12"/>
      <c r="F579" s="12"/>
      <c r="G579" s="12"/>
      <c r="H579" s="12"/>
      <c r="I579" s="12"/>
      <c r="J579" s="12"/>
      <c r="K579" s="12"/>
      <c r="L579" s="12"/>
      <c r="O579" s="3">
        <f t="shared" si="69"/>
        <v>0</v>
      </c>
    </row>
    <row r="580" spans="5:15" ht="15.75">
      <c r="E580" s="12"/>
      <c r="F580" s="12"/>
      <c r="G580" s="12"/>
      <c r="H580" s="12"/>
      <c r="I580" s="12"/>
      <c r="J580" s="12"/>
      <c r="K580" s="12"/>
      <c r="L580" s="12"/>
      <c r="O580" s="3">
        <f t="shared" si="69"/>
        <v>0</v>
      </c>
    </row>
    <row r="581" spans="5:15" ht="15.75">
      <c r="E581" s="12"/>
      <c r="F581" s="12"/>
      <c r="G581" s="12"/>
      <c r="H581" s="12"/>
      <c r="I581" s="12"/>
      <c r="J581" s="12"/>
      <c r="K581" s="12"/>
      <c r="L581" s="12"/>
      <c r="O581" s="3">
        <f t="shared" si="69"/>
        <v>0</v>
      </c>
    </row>
    <row r="582" spans="5:15" ht="15.75">
      <c r="E582" s="12"/>
      <c r="F582" s="12"/>
      <c r="G582" s="12"/>
      <c r="H582" s="12"/>
      <c r="I582" s="12"/>
      <c r="J582" s="12"/>
      <c r="K582" s="12"/>
      <c r="L582" s="12"/>
      <c r="O582" s="3">
        <f t="shared" si="69"/>
        <v>0</v>
      </c>
    </row>
    <row r="583" spans="5:15" ht="15.75">
      <c r="E583" s="12"/>
      <c r="F583" s="12"/>
      <c r="G583" s="12"/>
      <c r="H583" s="12"/>
      <c r="I583" s="12"/>
      <c r="J583" s="12"/>
      <c r="K583" s="12"/>
      <c r="L583" s="12"/>
      <c r="O583" s="3">
        <f t="shared" si="69"/>
        <v>0</v>
      </c>
    </row>
    <row r="584" spans="5:15" ht="15.75">
      <c r="E584" s="12"/>
      <c r="F584" s="12"/>
      <c r="G584" s="12"/>
      <c r="H584" s="12"/>
      <c r="I584" s="12"/>
      <c r="J584" s="12"/>
      <c r="K584" s="12"/>
      <c r="L584" s="12"/>
      <c r="O584" s="3">
        <f t="shared" si="69"/>
        <v>0</v>
      </c>
    </row>
    <row r="585" spans="5:15" ht="15.75">
      <c r="E585" s="12"/>
      <c r="F585" s="12"/>
      <c r="G585" s="12"/>
      <c r="H585" s="12"/>
      <c r="I585" s="12"/>
      <c r="J585" s="12"/>
      <c r="K585" s="12"/>
      <c r="L585" s="12"/>
      <c r="O585" s="3">
        <f t="shared" si="69"/>
        <v>0</v>
      </c>
    </row>
    <row r="586" spans="5:15" ht="15.75">
      <c r="E586" s="12"/>
      <c r="F586" s="12"/>
      <c r="G586" s="12"/>
      <c r="H586" s="12"/>
      <c r="I586" s="12"/>
      <c r="J586" s="12"/>
      <c r="K586" s="12"/>
      <c r="L586" s="12"/>
      <c r="O586" s="3">
        <f t="shared" si="69"/>
        <v>0</v>
      </c>
    </row>
    <row r="587" spans="5:15" ht="15.75">
      <c r="E587" s="12"/>
      <c r="F587" s="12"/>
      <c r="G587" s="12"/>
      <c r="H587" s="12"/>
      <c r="I587" s="12"/>
      <c r="J587" s="12"/>
      <c r="K587" s="12"/>
      <c r="L587" s="12"/>
      <c r="O587" s="3">
        <f t="shared" si="69"/>
        <v>0</v>
      </c>
    </row>
    <row r="588" spans="5:15" ht="15.75">
      <c r="E588" s="12"/>
      <c r="F588" s="12"/>
      <c r="G588" s="12"/>
      <c r="H588" s="12"/>
      <c r="I588" s="12"/>
      <c r="J588" s="12"/>
      <c r="K588" s="12"/>
      <c r="L588" s="12"/>
      <c r="O588" s="3">
        <f t="shared" si="69"/>
        <v>0</v>
      </c>
    </row>
    <row r="589" spans="5:15" ht="15.75">
      <c r="E589" s="12"/>
      <c r="F589" s="12"/>
      <c r="G589" s="12"/>
      <c r="H589" s="12"/>
      <c r="I589" s="12"/>
      <c r="J589" s="12"/>
      <c r="K589" s="12"/>
      <c r="L589" s="12"/>
      <c r="O589" s="3">
        <f t="shared" si="69"/>
        <v>0</v>
      </c>
    </row>
    <row r="590" spans="5:15" ht="15.75">
      <c r="E590" s="12"/>
      <c r="F590" s="12"/>
      <c r="G590" s="12"/>
      <c r="H590" s="12"/>
      <c r="I590" s="12"/>
      <c r="J590" s="12"/>
      <c r="K590" s="12"/>
      <c r="L590" s="12"/>
      <c r="O590" s="3">
        <f t="shared" si="69"/>
        <v>0</v>
      </c>
    </row>
    <row r="591" spans="5:15" ht="15.75">
      <c r="E591" s="12"/>
      <c r="F591" s="12"/>
      <c r="G591" s="12"/>
      <c r="H591" s="12"/>
      <c r="I591" s="12"/>
      <c r="J591" s="12"/>
      <c r="K591" s="12"/>
      <c r="L591" s="12"/>
      <c r="O591" s="3">
        <f t="shared" si="69"/>
        <v>0</v>
      </c>
    </row>
    <row r="592" spans="5:15" ht="15.75">
      <c r="E592" s="12"/>
      <c r="F592" s="12"/>
      <c r="G592" s="12"/>
      <c r="H592" s="12"/>
      <c r="I592" s="12"/>
      <c r="J592" s="12"/>
      <c r="K592" s="12"/>
      <c r="L592" s="12"/>
      <c r="O592" s="3">
        <f t="shared" si="69"/>
        <v>0</v>
      </c>
    </row>
    <row r="593" spans="5:15" ht="15.75">
      <c r="E593" s="12"/>
      <c r="F593" s="12"/>
      <c r="G593" s="12"/>
      <c r="H593" s="12"/>
      <c r="I593" s="12"/>
      <c r="J593" s="12"/>
      <c r="K593" s="12"/>
      <c r="L593" s="12"/>
      <c r="O593" s="3">
        <f t="shared" si="69"/>
        <v>0</v>
      </c>
    </row>
    <row r="594" spans="5:15" ht="15.75">
      <c r="E594" s="12"/>
      <c r="F594" s="12"/>
      <c r="G594" s="12"/>
      <c r="H594" s="12"/>
      <c r="I594" s="12"/>
      <c r="J594" s="12"/>
      <c r="K594" s="12"/>
      <c r="L594" s="12"/>
      <c r="O594" s="3">
        <f t="shared" si="69"/>
        <v>0</v>
      </c>
    </row>
    <row r="595" spans="5:15" ht="15.75">
      <c r="E595" s="12"/>
      <c r="F595" s="12"/>
      <c r="G595" s="12"/>
      <c r="H595" s="12"/>
      <c r="I595" s="12"/>
      <c r="J595" s="12"/>
      <c r="K595" s="12"/>
      <c r="L595" s="12"/>
      <c r="O595" s="3">
        <f t="shared" si="69"/>
        <v>0</v>
      </c>
    </row>
    <row r="596" spans="5:15" ht="15.75">
      <c r="E596" s="12"/>
      <c r="F596" s="12"/>
      <c r="G596" s="12"/>
      <c r="H596" s="12"/>
      <c r="I596" s="12"/>
      <c r="J596" s="12"/>
      <c r="K596" s="12"/>
      <c r="L596" s="12"/>
      <c r="O596" s="3">
        <f t="shared" si="69"/>
        <v>0</v>
      </c>
    </row>
    <row r="597" spans="5:15" ht="15.75">
      <c r="E597" s="12"/>
      <c r="F597" s="12"/>
      <c r="G597" s="12"/>
      <c r="H597" s="12"/>
      <c r="I597" s="12"/>
      <c r="J597" s="12"/>
      <c r="K597" s="12"/>
      <c r="L597" s="12"/>
      <c r="O597" s="3">
        <f t="shared" si="69"/>
        <v>0</v>
      </c>
    </row>
    <row r="598" spans="5:15" ht="15.75">
      <c r="E598" s="12"/>
      <c r="F598" s="12"/>
      <c r="G598" s="12"/>
      <c r="H598" s="12"/>
      <c r="I598" s="12"/>
      <c r="J598" s="12"/>
      <c r="K598" s="12"/>
      <c r="L598" s="12"/>
      <c r="O598" s="3">
        <f t="shared" si="69"/>
        <v>0</v>
      </c>
    </row>
    <row r="599" spans="5:15" ht="15.75">
      <c r="E599" s="12"/>
      <c r="F599" s="12"/>
      <c r="G599" s="12"/>
      <c r="H599" s="12"/>
      <c r="I599" s="12"/>
      <c r="J599" s="12"/>
      <c r="K599" s="12"/>
      <c r="L599" s="12"/>
      <c r="O599" s="3">
        <f t="shared" si="69"/>
        <v>0</v>
      </c>
    </row>
    <row r="600" spans="5:15" ht="15.75">
      <c r="E600" s="12"/>
      <c r="F600" s="12"/>
      <c r="G600" s="12"/>
      <c r="H600" s="12"/>
      <c r="I600" s="12"/>
      <c r="J600" s="12"/>
      <c r="K600" s="12"/>
      <c r="L600" s="12"/>
      <c r="O600" s="3">
        <f t="shared" si="69"/>
        <v>0</v>
      </c>
    </row>
    <row r="601" spans="5:15" ht="15.75">
      <c r="E601" s="12"/>
      <c r="F601" s="12"/>
      <c r="G601" s="12"/>
      <c r="H601" s="12"/>
      <c r="I601" s="12"/>
      <c r="J601" s="12"/>
      <c r="K601" s="12"/>
      <c r="L601" s="12"/>
      <c r="O601" s="3">
        <f t="shared" si="69"/>
        <v>0</v>
      </c>
    </row>
    <row r="602" spans="5:15" ht="15.75">
      <c r="E602" s="12"/>
      <c r="F602" s="12"/>
      <c r="G602" s="12"/>
      <c r="H602" s="12"/>
      <c r="I602" s="12"/>
      <c r="J602" s="12"/>
      <c r="K602" s="12"/>
      <c r="L602" s="12"/>
      <c r="O602" s="3">
        <f t="shared" si="69"/>
        <v>0</v>
      </c>
    </row>
    <row r="603" spans="5:15" ht="15.75">
      <c r="E603" s="12"/>
      <c r="F603" s="12"/>
      <c r="G603" s="12"/>
      <c r="H603" s="12"/>
      <c r="I603" s="12"/>
      <c r="J603" s="12"/>
      <c r="K603" s="12"/>
      <c r="L603" s="12"/>
      <c r="O603" s="3">
        <f t="shared" si="69"/>
        <v>0</v>
      </c>
    </row>
    <row r="604" spans="5:15" ht="15.75">
      <c r="E604" s="12"/>
      <c r="F604" s="12"/>
      <c r="G604" s="12"/>
      <c r="H604" s="12"/>
      <c r="I604" s="12"/>
      <c r="J604" s="12"/>
      <c r="K604" s="12"/>
      <c r="L604" s="12"/>
      <c r="O604" s="3">
        <f t="shared" si="69"/>
        <v>0</v>
      </c>
    </row>
    <row r="605" spans="5:15" ht="15.75">
      <c r="E605" s="12"/>
      <c r="F605" s="12"/>
      <c r="G605" s="12"/>
      <c r="H605" s="12"/>
      <c r="I605" s="12"/>
      <c r="J605" s="12"/>
      <c r="K605" s="12"/>
      <c r="L605" s="12"/>
      <c r="O605" s="3">
        <f t="shared" si="69"/>
        <v>0</v>
      </c>
    </row>
    <row r="606" spans="5:15" ht="15.75">
      <c r="E606" s="12"/>
      <c r="F606" s="12"/>
      <c r="G606" s="12"/>
      <c r="H606" s="12"/>
      <c r="I606" s="12"/>
      <c r="J606" s="12"/>
      <c r="K606" s="12"/>
      <c r="L606" s="12"/>
      <c r="O606" s="3">
        <f t="shared" si="69"/>
        <v>0</v>
      </c>
    </row>
    <row r="607" spans="5:15" ht="15.75">
      <c r="E607" s="12"/>
      <c r="F607" s="12"/>
      <c r="G607" s="12"/>
      <c r="H607" s="12"/>
      <c r="I607" s="12"/>
      <c r="J607" s="12"/>
      <c r="K607" s="12"/>
      <c r="L607" s="12"/>
      <c r="O607" s="3">
        <f t="shared" si="69"/>
        <v>0</v>
      </c>
    </row>
    <row r="608" spans="5:15" ht="15.75">
      <c r="E608" s="12"/>
      <c r="F608" s="12"/>
      <c r="G608" s="12"/>
      <c r="H608" s="12"/>
      <c r="I608" s="12"/>
      <c r="J608" s="12"/>
      <c r="K608" s="12"/>
      <c r="L608" s="12"/>
      <c r="O608" s="3">
        <f t="shared" si="69"/>
        <v>0</v>
      </c>
    </row>
    <row r="609" spans="5:15" ht="15.75">
      <c r="E609" s="12"/>
      <c r="F609" s="12"/>
      <c r="G609" s="12"/>
      <c r="H609" s="12"/>
      <c r="I609" s="12"/>
      <c r="J609" s="12"/>
      <c r="K609" s="12"/>
      <c r="L609" s="12"/>
      <c r="O609" s="3">
        <f t="shared" si="69"/>
        <v>0</v>
      </c>
    </row>
    <row r="610" spans="5:15" ht="15.75">
      <c r="E610" s="12"/>
      <c r="F610" s="12"/>
      <c r="G610" s="12"/>
      <c r="H610" s="12"/>
      <c r="I610" s="12"/>
      <c r="J610" s="12"/>
      <c r="K610" s="12"/>
      <c r="L610" s="12"/>
      <c r="O610" s="3">
        <f t="shared" si="69"/>
        <v>0</v>
      </c>
    </row>
    <row r="611" spans="5:15" ht="15.75">
      <c r="E611" s="12"/>
      <c r="F611" s="12"/>
      <c r="G611" s="12"/>
      <c r="H611" s="12"/>
      <c r="I611" s="12"/>
      <c r="J611" s="12"/>
      <c r="K611" s="12"/>
      <c r="L611" s="12"/>
      <c r="O611" s="3">
        <f t="shared" si="69"/>
        <v>0</v>
      </c>
    </row>
    <row r="612" spans="5:15" ht="15.75">
      <c r="E612" s="12"/>
      <c r="F612" s="12"/>
      <c r="G612" s="12"/>
      <c r="H612" s="12"/>
      <c r="I612" s="12"/>
      <c r="J612" s="12"/>
      <c r="K612" s="12"/>
      <c r="L612" s="12"/>
      <c r="O612" s="3">
        <f t="shared" si="69"/>
        <v>0</v>
      </c>
    </row>
    <row r="613" spans="5:15" ht="15.75">
      <c r="E613" s="12"/>
      <c r="F613" s="12"/>
      <c r="G613" s="12"/>
      <c r="H613" s="12"/>
      <c r="I613" s="12"/>
      <c r="J613" s="12"/>
      <c r="K613" s="12"/>
      <c r="L613" s="12"/>
      <c r="O613" s="3">
        <f t="shared" si="69"/>
        <v>0</v>
      </c>
    </row>
    <row r="614" spans="5:15" ht="15.75">
      <c r="E614" s="12"/>
      <c r="F614" s="12"/>
      <c r="G614" s="12"/>
      <c r="H614" s="12"/>
      <c r="I614" s="12"/>
      <c r="J614" s="12"/>
      <c r="K614" s="12"/>
      <c r="L614" s="12"/>
      <c r="O614" s="3">
        <f t="shared" si="69"/>
        <v>0</v>
      </c>
    </row>
    <row r="615" spans="5:15" ht="15.75">
      <c r="E615" s="12"/>
      <c r="F615" s="12"/>
      <c r="G615" s="12"/>
      <c r="H615" s="12"/>
      <c r="I615" s="12"/>
      <c r="J615" s="12"/>
      <c r="K615" s="12"/>
      <c r="L615" s="12"/>
      <c r="O615" s="3">
        <f t="shared" si="69"/>
        <v>0</v>
      </c>
    </row>
    <row r="616" spans="5:15" ht="15.75">
      <c r="E616" s="12"/>
      <c r="F616" s="12"/>
      <c r="G616" s="12"/>
      <c r="H616" s="12"/>
      <c r="I616" s="12"/>
      <c r="J616" s="12"/>
      <c r="K616" s="12"/>
      <c r="L616" s="12"/>
      <c r="O616" s="3">
        <f t="shared" si="69"/>
        <v>0</v>
      </c>
    </row>
    <row r="617" spans="5:15" ht="15.75">
      <c r="E617" s="12"/>
      <c r="F617" s="12"/>
      <c r="G617" s="12"/>
      <c r="H617" s="12"/>
      <c r="I617" s="12"/>
      <c r="J617" s="12"/>
      <c r="K617" s="12"/>
      <c r="L617" s="12"/>
      <c r="O617" s="3">
        <f t="shared" si="69"/>
        <v>0</v>
      </c>
    </row>
    <row r="618" spans="5:15" ht="15.75">
      <c r="E618" s="12"/>
      <c r="F618" s="12"/>
      <c r="G618" s="12"/>
      <c r="H618" s="12"/>
      <c r="I618" s="12"/>
      <c r="J618" s="12"/>
      <c r="K618" s="12"/>
      <c r="L618" s="12"/>
      <c r="O618" s="3">
        <f t="shared" si="69"/>
        <v>0</v>
      </c>
    </row>
    <row r="619" spans="5:15" ht="15.75">
      <c r="E619" s="12"/>
      <c r="F619" s="12"/>
      <c r="G619" s="12"/>
      <c r="H619" s="12"/>
      <c r="I619" s="12"/>
      <c r="J619" s="12"/>
      <c r="K619" s="12"/>
      <c r="L619" s="12"/>
      <c r="O619" s="3">
        <f t="shared" si="69"/>
        <v>0</v>
      </c>
    </row>
    <row r="620" spans="5:15" ht="15.75">
      <c r="E620" s="12"/>
      <c r="F620" s="12"/>
      <c r="G620" s="12"/>
      <c r="H620" s="12"/>
      <c r="I620" s="12"/>
      <c r="J620" s="12"/>
      <c r="K620" s="12"/>
      <c r="L620" s="12"/>
      <c r="O620" s="3">
        <f t="shared" si="69"/>
        <v>0</v>
      </c>
    </row>
    <row r="621" spans="5:15" ht="15.75">
      <c r="E621" s="12"/>
      <c r="F621" s="12"/>
      <c r="G621" s="12"/>
      <c r="H621" s="12"/>
      <c r="I621" s="12"/>
      <c r="J621" s="12"/>
      <c r="K621" s="12"/>
      <c r="L621" s="12"/>
      <c r="O621" s="3">
        <f t="shared" si="69"/>
        <v>0</v>
      </c>
    </row>
    <row r="622" spans="5:15" ht="15.75">
      <c r="E622" s="12"/>
      <c r="F622" s="12"/>
      <c r="G622" s="12"/>
      <c r="H622" s="12"/>
      <c r="I622" s="12"/>
      <c r="J622" s="12"/>
      <c r="K622" s="12"/>
      <c r="L622" s="12"/>
      <c r="O622" s="3">
        <f t="shared" si="69"/>
        <v>0</v>
      </c>
    </row>
    <row r="623" spans="5:15" ht="15.75">
      <c r="E623" s="12"/>
      <c r="F623" s="12"/>
      <c r="G623" s="12"/>
      <c r="H623" s="12"/>
      <c r="I623" s="12"/>
      <c r="J623" s="12"/>
      <c r="K623" s="12"/>
      <c r="L623" s="12"/>
      <c r="O623" s="3">
        <f t="shared" si="69"/>
        <v>0</v>
      </c>
    </row>
    <row r="624" spans="5:15" ht="15.75">
      <c r="E624" s="12"/>
      <c r="F624" s="12"/>
      <c r="G624" s="12"/>
      <c r="H624" s="12"/>
      <c r="I624" s="12"/>
      <c r="J624" s="12"/>
      <c r="K624" s="12"/>
      <c r="L624" s="12"/>
      <c r="O624" s="3">
        <f t="shared" si="69"/>
        <v>0</v>
      </c>
    </row>
    <row r="625" spans="5:15" ht="15.75">
      <c r="E625" s="12"/>
      <c r="F625" s="12"/>
      <c r="G625" s="12"/>
      <c r="H625" s="12"/>
      <c r="I625" s="12"/>
      <c r="J625" s="12"/>
      <c r="K625" s="12"/>
      <c r="L625" s="12"/>
      <c r="O625" s="3">
        <f t="shared" si="69"/>
        <v>0</v>
      </c>
    </row>
    <row r="626" spans="5:15" ht="15.75">
      <c r="E626" s="12"/>
      <c r="F626" s="12"/>
      <c r="G626" s="12"/>
      <c r="H626" s="12"/>
      <c r="I626" s="12"/>
      <c r="J626" s="12"/>
      <c r="K626" s="12"/>
      <c r="L626" s="12"/>
      <c r="O626" s="3">
        <f t="shared" si="69"/>
        <v>0</v>
      </c>
    </row>
    <row r="627" spans="5:15" ht="15.75">
      <c r="E627" s="12"/>
      <c r="F627" s="12"/>
      <c r="G627" s="12"/>
      <c r="H627" s="12"/>
      <c r="I627" s="12"/>
      <c r="J627" s="12"/>
      <c r="K627" s="12"/>
      <c r="L627" s="12"/>
      <c r="O627" s="3">
        <f t="shared" si="69"/>
        <v>0</v>
      </c>
    </row>
    <row r="628" spans="5:15" ht="15.75">
      <c r="E628" s="12"/>
      <c r="F628" s="12"/>
      <c r="G628" s="12"/>
      <c r="H628" s="12"/>
      <c r="I628" s="12"/>
      <c r="J628" s="12"/>
      <c r="K628" s="12"/>
      <c r="L628" s="12"/>
      <c r="O628" s="3">
        <f t="shared" si="69"/>
        <v>0</v>
      </c>
    </row>
    <row r="629" spans="5:15" ht="15.75">
      <c r="E629" s="12"/>
      <c r="F629" s="12"/>
      <c r="G629" s="12"/>
      <c r="H629" s="12"/>
      <c r="I629" s="12"/>
      <c r="J629" s="12"/>
      <c r="K629" s="12"/>
      <c r="L629" s="12"/>
      <c r="O629" s="3">
        <f t="shared" si="69"/>
        <v>0</v>
      </c>
    </row>
    <row r="630" spans="5:15" ht="15.75">
      <c r="E630" s="12"/>
      <c r="F630" s="12"/>
      <c r="G630" s="12"/>
      <c r="H630" s="12"/>
      <c r="I630" s="12"/>
      <c r="J630" s="12"/>
      <c r="K630" s="12"/>
      <c r="L630" s="12"/>
      <c r="O630" s="3">
        <f aca="true" t="shared" si="70" ref="O630:O693">D630+G630</f>
        <v>0</v>
      </c>
    </row>
    <row r="631" spans="5:15" ht="15.75">
      <c r="E631" s="12"/>
      <c r="F631" s="12"/>
      <c r="G631" s="12"/>
      <c r="H631" s="12"/>
      <c r="I631" s="12"/>
      <c r="J631" s="12"/>
      <c r="K631" s="12"/>
      <c r="L631" s="12"/>
      <c r="O631" s="3">
        <f t="shared" si="70"/>
        <v>0</v>
      </c>
    </row>
    <row r="632" spans="5:15" ht="15.75">
      <c r="E632" s="12"/>
      <c r="F632" s="12"/>
      <c r="G632" s="12"/>
      <c r="H632" s="12"/>
      <c r="I632" s="12"/>
      <c r="J632" s="12"/>
      <c r="K632" s="12"/>
      <c r="L632" s="12"/>
      <c r="O632" s="3">
        <f t="shared" si="70"/>
        <v>0</v>
      </c>
    </row>
    <row r="633" spans="5:15" ht="15.75">
      <c r="E633" s="12"/>
      <c r="F633" s="12"/>
      <c r="G633" s="12"/>
      <c r="H633" s="12"/>
      <c r="I633" s="12"/>
      <c r="J633" s="12"/>
      <c r="K633" s="12"/>
      <c r="L633" s="12"/>
      <c r="O633" s="3">
        <f t="shared" si="70"/>
        <v>0</v>
      </c>
    </row>
    <row r="634" spans="5:15" ht="15.75">
      <c r="E634" s="12"/>
      <c r="F634" s="12"/>
      <c r="G634" s="12"/>
      <c r="H634" s="12"/>
      <c r="I634" s="12"/>
      <c r="J634" s="12"/>
      <c r="K634" s="12"/>
      <c r="L634" s="12"/>
      <c r="O634" s="3">
        <f t="shared" si="70"/>
        <v>0</v>
      </c>
    </row>
    <row r="635" spans="5:15" ht="15.75">
      <c r="E635" s="12"/>
      <c r="F635" s="12"/>
      <c r="G635" s="12"/>
      <c r="H635" s="12"/>
      <c r="I635" s="12"/>
      <c r="J635" s="12"/>
      <c r="K635" s="12"/>
      <c r="L635" s="12"/>
      <c r="O635" s="3">
        <f t="shared" si="70"/>
        <v>0</v>
      </c>
    </row>
    <row r="636" spans="5:15" ht="15.75">
      <c r="E636" s="12"/>
      <c r="F636" s="12"/>
      <c r="G636" s="12"/>
      <c r="H636" s="12"/>
      <c r="I636" s="12"/>
      <c r="J636" s="12"/>
      <c r="K636" s="12"/>
      <c r="L636" s="12"/>
      <c r="O636" s="3">
        <f t="shared" si="70"/>
        <v>0</v>
      </c>
    </row>
    <row r="637" spans="5:15" ht="15.75">
      <c r="E637" s="12"/>
      <c r="F637" s="12"/>
      <c r="G637" s="12"/>
      <c r="H637" s="12"/>
      <c r="I637" s="12"/>
      <c r="J637" s="12"/>
      <c r="K637" s="12"/>
      <c r="L637" s="12"/>
      <c r="O637" s="3">
        <f t="shared" si="70"/>
        <v>0</v>
      </c>
    </row>
    <row r="638" spans="5:15" ht="15.75">
      <c r="E638" s="12"/>
      <c r="F638" s="12"/>
      <c r="G638" s="12"/>
      <c r="H638" s="12"/>
      <c r="I638" s="12"/>
      <c r="J638" s="12"/>
      <c r="K638" s="12"/>
      <c r="L638" s="12"/>
      <c r="O638" s="3">
        <f t="shared" si="70"/>
        <v>0</v>
      </c>
    </row>
    <row r="639" spans="5:15" ht="15.75">
      <c r="E639" s="12"/>
      <c r="F639" s="12"/>
      <c r="G639" s="12"/>
      <c r="H639" s="12"/>
      <c r="I639" s="12"/>
      <c r="J639" s="12"/>
      <c r="K639" s="12"/>
      <c r="L639" s="12"/>
      <c r="O639" s="3">
        <f t="shared" si="70"/>
        <v>0</v>
      </c>
    </row>
    <row r="640" spans="5:15" ht="15.75">
      <c r="E640" s="12"/>
      <c r="F640" s="12"/>
      <c r="G640" s="12"/>
      <c r="H640" s="12"/>
      <c r="I640" s="12"/>
      <c r="J640" s="12"/>
      <c r="K640" s="12"/>
      <c r="L640" s="12"/>
      <c r="O640" s="3">
        <f t="shared" si="70"/>
        <v>0</v>
      </c>
    </row>
    <row r="641" spans="5:15" ht="15.75">
      <c r="E641" s="12"/>
      <c r="F641" s="12"/>
      <c r="G641" s="12"/>
      <c r="H641" s="12"/>
      <c r="I641" s="12"/>
      <c r="J641" s="12"/>
      <c r="K641" s="12"/>
      <c r="L641" s="12"/>
      <c r="O641" s="3">
        <f t="shared" si="70"/>
        <v>0</v>
      </c>
    </row>
    <row r="642" spans="5:15" ht="15.75">
      <c r="E642" s="12"/>
      <c r="F642" s="12"/>
      <c r="G642" s="12"/>
      <c r="H642" s="12"/>
      <c r="I642" s="12"/>
      <c r="J642" s="12"/>
      <c r="K642" s="12"/>
      <c r="L642" s="12"/>
      <c r="O642" s="3">
        <f t="shared" si="70"/>
        <v>0</v>
      </c>
    </row>
    <row r="643" spans="5:15" ht="15.75">
      <c r="E643" s="12"/>
      <c r="F643" s="12"/>
      <c r="G643" s="12"/>
      <c r="H643" s="12"/>
      <c r="I643" s="12"/>
      <c r="J643" s="12"/>
      <c r="K643" s="12"/>
      <c r="L643" s="12"/>
      <c r="O643" s="3">
        <f t="shared" si="70"/>
        <v>0</v>
      </c>
    </row>
    <row r="644" spans="5:15" ht="15.75">
      <c r="E644" s="12"/>
      <c r="F644" s="12"/>
      <c r="G644" s="12"/>
      <c r="H644" s="12"/>
      <c r="I644" s="12"/>
      <c r="J644" s="12"/>
      <c r="K644" s="12"/>
      <c r="L644" s="12"/>
      <c r="O644" s="3">
        <f t="shared" si="70"/>
        <v>0</v>
      </c>
    </row>
    <row r="645" spans="5:15" ht="15.75">
      <c r="E645" s="12"/>
      <c r="F645" s="12"/>
      <c r="G645" s="12"/>
      <c r="H645" s="12"/>
      <c r="I645" s="12"/>
      <c r="J645" s="12"/>
      <c r="K645" s="12"/>
      <c r="L645" s="12"/>
      <c r="O645" s="3">
        <f t="shared" si="70"/>
        <v>0</v>
      </c>
    </row>
    <row r="646" spans="5:15" ht="15.75">
      <c r="E646" s="12"/>
      <c r="F646" s="12"/>
      <c r="G646" s="12"/>
      <c r="H646" s="12"/>
      <c r="I646" s="12"/>
      <c r="J646" s="12"/>
      <c r="K646" s="12"/>
      <c r="L646" s="12"/>
      <c r="O646" s="3">
        <f t="shared" si="70"/>
        <v>0</v>
      </c>
    </row>
    <row r="647" spans="5:15" ht="15.75">
      <c r="E647" s="12"/>
      <c r="F647" s="12"/>
      <c r="G647" s="12"/>
      <c r="H647" s="12"/>
      <c r="I647" s="12"/>
      <c r="J647" s="12"/>
      <c r="K647" s="12"/>
      <c r="L647" s="12"/>
      <c r="O647" s="3">
        <f t="shared" si="70"/>
        <v>0</v>
      </c>
    </row>
    <row r="648" spans="5:15" ht="15.75">
      <c r="E648" s="12"/>
      <c r="F648" s="12"/>
      <c r="G648" s="12"/>
      <c r="H648" s="12"/>
      <c r="I648" s="12"/>
      <c r="J648" s="12"/>
      <c r="K648" s="12"/>
      <c r="L648" s="12"/>
      <c r="O648" s="3">
        <f t="shared" si="70"/>
        <v>0</v>
      </c>
    </row>
    <row r="649" spans="5:15" ht="15.75">
      <c r="E649" s="12"/>
      <c r="F649" s="12"/>
      <c r="G649" s="12"/>
      <c r="H649" s="12"/>
      <c r="I649" s="12"/>
      <c r="J649" s="12"/>
      <c r="K649" s="12"/>
      <c r="L649" s="12"/>
      <c r="O649" s="3">
        <f t="shared" si="70"/>
        <v>0</v>
      </c>
    </row>
    <row r="650" spans="5:15" ht="15.75">
      <c r="E650" s="12"/>
      <c r="F650" s="12"/>
      <c r="G650" s="12"/>
      <c r="H650" s="12"/>
      <c r="I650" s="12"/>
      <c r="J650" s="12"/>
      <c r="K650" s="12"/>
      <c r="L650" s="12"/>
      <c r="O650" s="3">
        <f t="shared" si="70"/>
        <v>0</v>
      </c>
    </row>
    <row r="651" spans="5:15" ht="15.75">
      <c r="E651" s="12"/>
      <c r="F651" s="12"/>
      <c r="G651" s="12"/>
      <c r="H651" s="12"/>
      <c r="I651" s="12"/>
      <c r="J651" s="12"/>
      <c r="K651" s="12"/>
      <c r="L651" s="12"/>
      <c r="O651" s="3">
        <f t="shared" si="70"/>
        <v>0</v>
      </c>
    </row>
    <row r="652" spans="5:15" ht="15.75">
      <c r="E652" s="12"/>
      <c r="F652" s="12"/>
      <c r="G652" s="12"/>
      <c r="H652" s="12"/>
      <c r="I652" s="12"/>
      <c r="J652" s="12"/>
      <c r="K652" s="12"/>
      <c r="L652" s="12"/>
      <c r="O652" s="3">
        <f t="shared" si="70"/>
        <v>0</v>
      </c>
    </row>
    <row r="653" spans="5:15" ht="15.75">
      <c r="E653" s="12"/>
      <c r="F653" s="12"/>
      <c r="G653" s="12"/>
      <c r="H653" s="12"/>
      <c r="I653" s="12"/>
      <c r="J653" s="12"/>
      <c r="K653" s="12"/>
      <c r="L653" s="12"/>
      <c r="O653" s="3">
        <f t="shared" si="70"/>
        <v>0</v>
      </c>
    </row>
    <row r="654" spans="5:15" ht="15.75">
      <c r="E654" s="12"/>
      <c r="F654" s="12"/>
      <c r="G654" s="12"/>
      <c r="H654" s="12"/>
      <c r="I654" s="12"/>
      <c r="J654" s="12"/>
      <c r="K654" s="12"/>
      <c r="L654" s="12"/>
      <c r="O654" s="3">
        <f t="shared" si="70"/>
        <v>0</v>
      </c>
    </row>
    <row r="655" spans="5:15" ht="15.75">
      <c r="E655" s="12"/>
      <c r="F655" s="12"/>
      <c r="G655" s="12"/>
      <c r="H655" s="12"/>
      <c r="I655" s="12"/>
      <c r="J655" s="12"/>
      <c r="K655" s="12"/>
      <c r="L655" s="12"/>
      <c r="O655" s="3">
        <f t="shared" si="70"/>
        <v>0</v>
      </c>
    </row>
    <row r="656" spans="5:15" ht="15.75">
      <c r="E656" s="12"/>
      <c r="F656" s="12"/>
      <c r="G656" s="12"/>
      <c r="H656" s="12"/>
      <c r="I656" s="12"/>
      <c r="J656" s="12"/>
      <c r="K656" s="12"/>
      <c r="L656" s="12"/>
      <c r="O656" s="3">
        <f t="shared" si="70"/>
        <v>0</v>
      </c>
    </row>
    <row r="657" spans="5:15" ht="15.75">
      <c r="E657" s="12"/>
      <c r="F657" s="12"/>
      <c r="G657" s="12"/>
      <c r="H657" s="12"/>
      <c r="I657" s="12"/>
      <c r="J657" s="12"/>
      <c r="K657" s="12"/>
      <c r="L657" s="12"/>
      <c r="O657" s="3">
        <f t="shared" si="70"/>
        <v>0</v>
      </c>
    </row>
    <row r="658" spans="5:15" ht="15.75">
      <c r="E658" s="12"/>
      <c r="F658" s="12"/>
      <c r="G658" s="12"/>
      <c r="H658" s="12"/>
      <c r="I658" s="12"/>
      <c r="J658" s="12"/>
      <c r="K658" s="12"/>
      <c r="L658" s="12"/>
      <c r="O658" s="3">
        <f t="shared" si="70"/>
        <v>0</v>
      </c>
    </row>
    <row r="659" spans="5:15" ht="15.75">
      <c r="E659" s="12"/>
      <c r="F659" s="12"/>
      <c r="G659" s="12"/>
      <c r="H659" s="12"/>
      <c r="I659" s="12"/>
      <c r="J659" s="12"/>
      <c r="K659" s="12"/>
      <c r="L659" s="12"/>
      <c r="O659" s="3">
        <f t="shared" si="70"/>
        <v>0</v>
      </c>
    </row>
    <row r="660" spans="5:15" ht="15.75">
      <c r="E660" s="12"/>
      <c r="F660" s="12"/>
      <c r="G660" s="12"/>
      <c r="H660" s="12"/>
      <c r="I660" s="12"/>
      <c r="J660" s="12"/>
      <c r="K660" s="12"/>
      <c r="L660" s="12"/>
      <c r="O660" s="3">
        <f t="shared" si="70"/>
        <v>0</v>
      </c>
    </row>
    <row r="661" spans="5:15" ht="15.75">
      <c r="E661" s="12"/>
      <c r="F661" s="12"/>
      <c r="G661" s="12"/>
      <c r="H661" s="12"/>
      <c r="I661" s="12"/>
      <c r="J661" s="12"/>
      <c r="K661" s="12"/>
      <c r="L661" s="12"/>
      <c r="O661" s="3">
        <f t="shared" si="70"/>
        <v>0</v>
      </c>
    </row>
    <row r="662" spans="5:15" ht="15.75">
      <c r="E662" s="12"/>
      <c r="F662" s="12"/>
      <c r="G662" s="12"/>
      <c r="H662" s="12"/>
      <c r="I662" s="12"/>
      <c r="J662" s="12"/>
      <c r="K662" s="12"/>
      <c r="L662" s="12"/>
      <c r="O662" s="3">
        <f t="shared" si="70"/>
        <v>0</v>
      </c>
    </row>
    <row r="663" spans="5:15" ht="15.75">
      <c r="E663" s="12"/>
      <c r="F663" s="12"/>
      <c r="G663" s="12"/>
      <c r="H663" s="12"/>
      <c r="I663" s="12"/>
      <c r="J663" s="12"/>
      <c r="K663" s="12"/>
      <c r="L663" s="12"/>
      <c r="O663" s="3">
        <f t="shared" si="70"/>
        <v>0</v>
      </c>
    </row>
    <row r="664" spans="5:15" ht="15.75">
      <c r="E664" s="12"/>
      <c r="F664" s="12"/>
      <c r="G664" s="12"/>
      <c r="H664" s="12"/>
      <c r="I664" s="12"/>
      <c r="J664" s="12"/>
      <c r="K664" s="12"/>
      <c r="L664" s="12"/>
      <c r="O664" s="3">
        <f t="shared" si="70"/>
        <v>0</v>
      </c>
    </row>
    <row r="665" spans="5:15" ht="15.75">
      <c r="E665" s="12"/>
      <c r="F665" s="12"/>
      <c r="G665" s="12"/>
      <c r="H665" s="12"/>
      <c r="I665" s="12"/>
      <c r="J665" s="12"/>
      <c r="K665" s="12"/>
      <c r="L665" s="12"/>
      <c r="O665" s="3">
        <f t="shared" si="70"/>
        <v>0</v>
      </c>
    </row>
    <row r="666" spans="5:15" ht="15.75">
      <c r="E666" s="12"/>
      <c r="F666" s="12"/>
      <c r="G666" s="12"/>
      <c r="H666" s="12"/>
      <c r="I666" s="12"/>
      <c r="J666" s="12"/>
      <c r="K666" s="12"/>
      <c r="L666" s="12"/>
      <c r="O666" s="3">
        <f t="shared" si="70"/>
        <v>0</v>
      </c>
    </row>
    <row r="667" spans="5:15" ht="15.75">
      <c r="E667" s="12"/>
      <c r="F667" s="12"/>
      <c r="G667" s="12"/>
      <c r="H667" s="12"/>
      <c r="I667" s="12"/>
      <c r="J667" s="12"/>
      <c r="K667" s="12"/>
      <c r="L667" s="12"/>
      <c r="O667" s="3">
        <f t="shared" si="70"/>
        <v>0</v>
      </c>
    </row>
    <row r="668" spans="5:15" ht="15.75">
      <c r="E668" s="12"/>
      <c r="F668" s="12"/>
      <c r="G668" s="12"/>
      <c r="H668" s="12"/>
      <c r="I668" s="12"/>
      <c r="J668" s="12"/>
      <c r="K668" s="12"/>
      <c r="L668" s="12"/>
      <c r="O668" s="3">
        <f t="shared" si="70"/>
        <v>0</v>
      </c>
    </row>
    <row r="669" spans="5:15" ht="15.75">
      <c r="E669" s="12"/>
      <c r="F669" s="12"/>
      <c r="G669" s="12"/>
      <c r="H669" s="12"/>
      <c r="I669" s="12"/>
      <c r="J669" s="12"/>
      <c r="K669" s="12"/>
      <c r="L669" s="12"/>
      <c r="O669" s="3">
        <f t="shared" si="70"/>
        <v>0</v>
      </c>
    </row>
    <row r="670" spans="5:15" ht="15.75">
      <c r="E670" s="12"/>
      <c r="F670" s="12"/>
      <c r="G670" s="12"/>
      <c r="H670" s="12"/>
      <c r="I670" s="12"/>
      <c r="J670" s="12"/>
      <c r="K670" s="12"/>
      <c r="L670" s="12"/>
      <c r="O670" s="3">
        <f t="shared" si="70"/>
        <v>0</v>
      </c>
    </row>
    <row r="671" spans="5:15" ht="15.75">
      <c r="E671" s="12"/>
      <c r="F671" s="12"/>
      <c r="G671" s="12"/>
      <c r="H671" s="12"/>
      <c r="I671" s="12"/>
      <c r="J671" s="12"/>
      <c r="K671" s="12"/>
      <c r="L671" s="12"/>
      <c r="O671" s="3">
        <f t="shared" si="70"/>
        <v>0</v>
      </c>
    </row>
    <row r="672" spans="5:15" ht="15.75">
      <c r="E672" s="12"/>
      <c r="F672" s="12"/>
      <c r="G672" s="12"/>
      <c r="H672" s="12"/>
      <c r="I672" s="12"/>
      <c r="J672" s="12"/>
      <c r="K672" s="12"/>
      <c r="L672" s="12"/>
      <c r="O672" s="3">
        <f t="shared" si="70"/>
        <v>0</v>
      </c>
    </row>
    <row r="673" spans="5:15" ht="15.75">
      <c r="E673" s="12"/>
      <c r="F673" s="12"/>
      <c r="G673" s="12"/>
      <c r="H673" s="12"/>
      <c r="I673" s="12"/>
      <c r="J673" s="12"/>
      <c r="K673" s="12"/>
      <c r="L673" s="12"/>
      <c r="O673" s="3">
        <f t="shared" si="70"/>
        <v>0</v>
      </c>
    </row>
    <row r="674" spans="5:15" ht="15.75">
      <c r="E674" s="12"/>
      <c r="F674" s="12"/>
      <c r="G674" s="12"/>
      <c r="H674" s="12"/>
      <c r="I674" s="12"/>
      <c r="J674" s="12"/>
      <c r="K674" s="12"/>
      <c r="L674" s="12"/>
      <c r="O674" s="3">
        <f t="shared" si="70"/>
        <v>0</v>
      </c>
    </row>
    <row r="675" spans="5:15" ht="15.75">
      <c r="E675" s="12"/>
      <c r="F675" s="12"/>
      <c r="G675" s="12"/>
      <c r="H675" s="12"/>
      <c r="I675" s="12"/>
      <c r="J675" s="12"/>
      <c r="K675" s="12"/>
      <c r="L675" s="12"/>
      <c r="O675" s="3">
        <f t="shared" si="70"/>
        <v>0</v>
      </c>
    </row>
    <row r="676" spans="5:15" ht="15.75">
      <c r="E676" s="12"/>
      <c r="F676" s="12"/>
      <c r="G676" s="12"/>
      <c r="H676" s="12"/>
      <c r="I676" s="12"/>
      <c r="J676" s="12"/>
      <c r="K676" s="12"/>
      <c r="L676" s="12"/>
      <c r="O676" s="3">
        <f t="shared" si="70"/>
        <v>0</v>
      </c>
    </row>
    <row r="677" spans="5:15" ht="15.75">
      <c r="E677" s="12"/>
      <c r="F677" s="12"/>
      <c r="G677" s="12"/>
      <c r="H677" s="12"/>
      <c r="I677" s="12"/>
      <c r="J677" s="12"/>
      <c r="K677" s="12"/>
      <c r="L677" s="12"/>
      <c r="O677" s="3">
        <f t="shared" si="70"/>
        <v>0</v>
      </c>
    </row>
    <row r="678" spans="5:15" ht="15.75">
      <c r="E678" s="12"/>
      <c r="F678" s="12"/>
      <c r="G678" s="12"/>
      <c r="H678" s="12"/>
      <c r="I678" s="12"/>
      <c r="J678" s="12"/>
      <c r="K678" s="12"/>
      <c r="L678" s="12"/>
      <c r="O678" s="3">
        <f t="shared" si="70"/>
        <v>0</v>
      </c>
    </row>
    <row r="679" spans="5:15" ht="15.75">
      <c r="E679" s="12"/>
      <c r="F679" s="12"/>
      <c r="G679" s="12"/>
      <c r="H679" s="12"/>
      <c r="I679" s="12"/>
      <c r="J679" s="12"/>
      <c r="K679" s="12"/>
      <c r="L679" s="12"/>
      <c r="O679" s="3">
        <f t="shared" si="70"/>
        <v>0</v>
      </c>
    </row>
    <row r="680" spans="5:15" ht="15.75">
      <c r="E680" s="12"/>
      <c r="F680" s="12"/>
      <c r="G680" s="12"/>
      <c r="H680" s="12"/>
      <c r="I680" s="12"/>
      <c r="J680" s="12"/>
      <c r="K680" s="12"/>
      <c r="L680" s="12"/>
      <c r="O680" s="3">
        <f t="shared" si="70"/>
        <v>0</v>
      </c>
    </row>
    <row r="681" spans="5:15" ht="15.75">
      <c r="E681" s="12"/>
      <c r="F681" s="12"/>
      <c r="G681" s="12"/>
      <c r="H681" s="12"/>
      <c r="I681" s="12"/>
      <c r="J681" s="12"/>
      <c r="K681" s="12"/>
      <c r="L681" s="12"/>
      <c r="O681" s="3">
        <f t="shared" si="70"/>
        <v>0</v>
      </c>
    </row>
    <row r="682" spans="5:15" ht="15.75">
      <c r="E682" s="12"/>
      <c r="F682" s="12"/>
      <c r="G682" s="12"/>
      <c r="H682" s="12"/>
      <c r="I682" s="12"/>
      <c r="J682" s="12"/>
      <c r="K682" s="12"/>
      <c r="L682" s="12"/>
      <c r="O682" s="3">
        <f t="shared" si="70"/>
        <v>0</v>
      </c>
    </row>
    <row r="683" spans="5:15" ht="15.75">
      <c r="E683" s="12"/>
      <c r="F683" s="12"/>
      <c r="G683" s="12"/>
      <c r="H683" s="12"/>
      <c r="I683" s="12"/>
      <c r="J683" s="12"/>
      <c r="K683" s="12"/>
      <c r="L683" s="12"/>
      <c r="O683" s="3">
        <f t="shared" si="70"/>
        <v>0</v>
      </c>
    </row>
    <row r="684" spans="5:15" ht="15.75">
      <c r="E684" s="12"/>
      <c r="F684" s="12"/>
      <c r="G684" s="12"/>
      <c r="H684" s="12"/>
      <c r="I684" s="12"/>
      <c r="J684" s="12"/>
      <c r="K684" s="12"/>
      <c r="L684" s="12"/>
      <c r="O684" s="3">
        <f t="shared" si="70"/>
        <v>0</v>
      </c>
    </row>
    <row r="685" spans="5:15" ht="15.75">
      <c r="E685" s="12"/>
      <c r="F685" s="12"/>
      <c r="G685" s="12"/>
      <c r="H685" s="12"/>
      <c r="I685" s="12"/>
      <c r="J685" s="12"/>
      <c r="K685" s="12"/>
      <c r="L685" s="12"/>
      <c r="O685" s="3">
        <f t="shared" si="70"/>
        <v>0</v>
      </c>
    </row>
    <row r="686" spans="5:15" ht="15.75">
      <c r="E686" s="12"/>
      <c r="F686" s="12"/>
      <c r="G686" s="12"/>
      <c r="H686" s="12"/>
      <c r="I686" s="12"/>
      <c r="J686" s="12"/>
      <c r="K686" s="12"/>
      <c r="L686" s="12"/>
      <c r="O686" s="3">
        <f t="shared" si="70"/>
        <v>0</v>
      </c>
    </row>
    <row r="687" spans="5:15" ht="15.75">
      <c r="E687" s="12"/>
      <c r="F687" s="12"/>
      <c r="G687" s="12"/>
      <c r="H687" s="12"/>
      <c r="I687" s="12"/>
      <c r="J687" s="12"/>
      <c r="K687" s="12"/>
      <c r="L687" s="12"/>
      <c r="O687" s="3">
        <f t="shared" si="70"/>
        <v>0</v>
      </c>
    </row>
    <row r="688" spans="5:15" ht="15.75">
      <c r="E688" s="12"/>
      <c r="F688" s="12"/>
      <c r="G688" s="12"/>
      <c r="H688" s="12"/>
      <c r="I688" s="12"/>
      <c r="J688" s="12"/>
      <c r="K688" s="12"/>
      <c r="L688" s="12"/>
      <c r="O688" s="3">
        <f t="shared" si="70"/>
        <v>0</v>
      </c>
    </row>
    <row r="689" spans="5:15" ht="15.75">
      <c r="E689" s="12"/>
      <c r="F689" s="12"/>
      <c r="G689" s="12"/>
      <c r="H689" s="12"/>
      <c r="I689" s="12"/>
      <c r="J689" s="12"/>
      <c r="K689" s="12"/>
      <c r="L689" s="12"/>
      <c r="O689" s="3">
        <f t="shared" si="70"/>
        <v>0</v>
      </c>
    </row>
    <row r="690" spans="5:15" ht="15.75">
      <c r="E690" s="12"/>
      <c r="F690" s="12"/>
      <c r="G690" s="12"/>
      <c r="H690" s="12"/>
      <c r="I690" s="12"/>
      <c r="J690" s="12"/>
      <c r="K690" s="12"/>
      <c r="L690" s="12"/>
      <c r="O690" s="3">
        <f t="shared" si="70"/>
        <v>0</v>
      </c>
    </row>
    <row r="691" spans="5:15" ht="15.75">
      <c r="E691" s="12"/>
      <c r="F691" s="12"/>
      <c r="G691" s="12"/>
      <c r="H691" s="12"/>
      <c r="I691" s="12"/>
      <c r="J691" s="12"/>
      <c r="K691" s="12"/>
      <c r="L691" s="12"/>
      <c r="O691" s="3">
        <f t="shared" si="70"/>
        <v>0</v>
      </c>
    </row>
    <row r="692" spans="5:15" ht="15.75">
      <c r="E692" s="12"/>
      <c r="F692" s="12"/>
      <c r="G692" s="12"/>
      <c r="H692" s="12"/>
      <c r="I692" s="12"/>
      <c r="J692" s="12"/>
      <c r="K692" s="12"/>
      <c r="L692" s="12"/>
      <c r="O692" s="3">
        <f t="shared" si="70"/>
        <v>0</v>
      </c>
    </row>
    <row r="693" spans="5:15" ht="15.75">
      <c r="E693" s="12"/>
      <c r="F693" s="12"/>
      <c r="G693" s="12"/>
      <c r="H693" s="12"/>
      <c r="I693" s="12"/>
      <c r="J693" s="12"/>
      <c r="K693" s="12"/>
      <c r="L693" s="12"/>
      <c r="O693" s="3">
        <f t="shared" si="70"/>
        <v>0</v>
      </c>
    </row>
    <row r="694" spans="5:15" ht="15.75">
      <c r="E694" s="12"/>
      <c r="F694" s="12"/>
      <c r="G694" s="12"/>
      <c r="H694" s="12"/>
      <c r="I694" s="12"/>
      <c r="J694" s="12"/>
      <c r="K694" s="12"/>
      <c r="L694" s="12"/>
      <c r="O694" s="3">
        <f aca="true" t="shared" si="71" ref="O694:O757">D694+G694</f>
        <v>0</v>
      </c>
    </row>
    <row r="695" spans="5:15" ht="15.75">
      <c r="E695" s="12"/>
      <c r="F695" s="12"/>
      <c r="G695" s="12"/>
      <c r="H695" s="12"/>
      <c r="I695" s="12"/>
      <c r="J695" s="12"/>
      <c r="K695" s="12"/>
      <c r="L695" s="12"/>
      <c r="O695" s="3">
        <f t="shared" si="71"/>
        <v>0</v>
      </c>
    </row>
    <row r="696" spans="5:15" ht="15.75">
      <c r="E696" s="12"/>
      <c r="F696" s="12"/>
      <c r="G696" s="12"/>
      <c r="H696" s="12"/>
      <c r="I696" s="12"/>
      <c r="J696" s="12"/>
      <c r="K696" s="12"/>
      <c r="L696" s="12"/>
      <c r="O696" s="3">
        <f t="shared" si="71"/>
        <v>0</v>
      </c>
    </row>
    <row r="697" spans="5:15" ht="15.75">
      <c r="E697" s="12"/>
      <c r="F697" s="12"/>
      <c r="G697" s="12"/>
      <c r="H697" s="12"/>
      <c r="I697" s="12"/>
      <c r="J697" s="12"/>
      <c r="K697" s="12"/>
      <c r="L697" s="12"/>
      <c r="O697" s="3">
        <f t="shared" si="71"/>
        <v>0</v>
      </c>
    </row>
    <row r="698" spans="5:15" ht="15.75">
      <c r="E698" s="12"/>
      <c r="F698" s="12"/>
      <c r="G698" s="12"/>
      <c r="H698" s="12"/>
      <c r="I698" s="12"/>
      <c r="J698" s="12"/>
      <c r="K698" s="12"/>
      <c r="L698" s="12"/>
      <c r="O698" s="3">
        <f t="shared" si="71"/>
        <v>0</v>
      </c>
    </row>
    <row r="699" spans="5:15" ht="15.75">
      <c r="E699" s="12"/>
      <c r="F699" s="12"/>
      <c r="G699" s="12"/>
      <c r="H699" s="12"/>
      <c r="I699" s="12"/>
      <c r="J699" s="12"/>
      <c r="K699" s="12"/>
      <c r="L699" s="12"/>
      <c r="O699" s="3">
        <f t="shared" si="71"/>
        <v>0</v>
      </c>
    </row>
    <row r="700" spans="5:15" ht="15.75">
      <c r="E700" s="12"/>
      <c r="F700" s="12"/>
      <c r="G700" s="12"/>
      <c r="H700" s="12"/>
      <c r="I700" s="12"/>
      <c r="J700" s="12"/>
      <c r="K700" s="12"/>
      <c r="L700" s="12"/>
      <c r="O700" s="3">
        <f t="shared" si="71"/>
        <v>0</v>
      </c>
    </row>
    <row r="701" spans="5:15" ht="15.75">
      <c r="E701" s="12"/>
      <c r="F701" s="12"/>
      <c r="G701" s="12"/>
      <c r="H701" s="12"/>
      <c r="I701" s="12"/>
      <c r="J701" s="12"/>
      <c r="K701" s="12"/>
      <c r="L701" s="12"/>
      <c r="O701" s="3">
        <f t="shared" si="71"/>
        <v>0</v>
      </c>
    </row>
    <row r="702" spans="5:15" ht="15.75">
      <c r="E702" s="12"/>
      <c r="F702" s="12"/>
      <c r="G702" s="12"/>
      <c r="H702" s="12"/>
      <c r="I702" s="12"/>
      <c r="J702" s="12"/>
      <c r="K702" s="12"/>
      <c r="L702" s="12"/>
      <c r="O702" s="3">
        <f t="shared" si="71"/>
        <v>0</v>
      </c>
    </row>
    <row r="703" spans="5:15" ht="15.75">
      <c r="E703" s="12"/>
      <c r="F703" s="12"/>
      <c r="G703" s="12"/>
      <c r="H703" s="12"/>
      <c r="I703" s="12"/>
      <c r="J703" s="12"/>
      <c r="K703" s="12"/>
      <c r="L703" s="12"/>
      <c r="O703" s="3">
        <f t="shared" si="71"/>
        <v>0</v>
      </c>
    </row>
    <row r="704" spans="5:15" ht="15.75">
      <c r="E704" s="12"/>
      <c r="F704" s="12"/>
      <c r="G704" s="12"/>
      <c r="H704" s="12"/>
      <c r="I704" s="12"/>
      <c r="J704" s="12"/>
      <c r="K704" s="12"/>
      <c r="L704" s="12"/>
      <c r="O704" s="3">
        <f t="shared" si="71"/>
        <v>0</v>
      </c>
    </row>
    <row r="705" spans="5:15" ht="15.75">
      <c r="E705" s="12"/>
      <c r="F705" s="12"/>
      <c r="G705" s="12"/>
      <c r="H705" s="12"/>
      <c r="I705" s="12"/>
      <c r="J705" s="12"/>
      <c r="K705" s="12"/>
      <c r="L705" s="12"/>
      <c r="O705" s="3">
        <f t="shared" si="71"/>
        <v>0</v>
      </c>
    </row>
    <row r="706" spans="5:15" ht="15.75">
      <c r="E706" s="12"/>
      <c r="F706" s="12"/>
      <c r="G706" s="12"/>
      <c r="H706" s="12"/>
      <c r="I706" s="12"/>
      <c r="J706" s="12"/>
      <c r="K706" s="12"/>
      <c r="L706" s="12"/>
      <c r="O706" s="3">
        <f t="shared" si="71"/>
        <v>0</v>
      </c>
    </row>
    <row r="707" spans="5:15" ht="15.75">
      <c r="E707" s="12"/>
      <c r="F707" s="12"/>
      <c r="G707" s="12"/>
      <c r="H707" s="12"/>
      <c r="I707" s="12"/>
      <c r="J707" s="12"/>
      <c r="K707" s="12"/>
      <c r="L707" s="12"/>
      <c r="O707" s="3">
        <f t="shared" si="71"/>
        <v>0</v>
      </c>
    </row>
    <row r="708" spans="5:15" ht="15.75">
      <c r="E708" s="12"/>
      <c r="F708" s="12"/>
      <c r="G708" s="12"/>
      <c r="H708" s="12"/>
      <c r="I708" s="12"/>
      <c r="J708" s="12"/>
      <c r="K708" s="12"/>
      <c r="L708" s="12"/>
      <c r="O708" s="3">
        <f t="shared" si="71"/>
        <v>0</v>
      </c>
    </row>
    <row r="709" spans="5:15" ht="15.75">
      <c r="E709" s="12"/>
      <c r="F709" s="12"/>
      <c r="G709" s="12"/>
      <c r="H709" s="12"/>
      <c r="I709" s="12"/>
      <c r="J709" s="12"/>
      <c r="K709" s="12"/>
      <c r="L709" s="12"/>
      <c r="O709" s="3">
        <f t="shared" si="71"/>
        <v>0</v>
      </c>
    </row>
    <row r="710" spans="5:15" ht="15.75">
      <c r="E710" s="12"/>
      <c r="F710" s="12"/>
      <c r="G710" s="12"/>
      <c r="H710" s="12"/>
      <c r="I710" s="12"/>
      <c r="J710" s="12"/>
      <c r="K710" s="12"/>
      <c r="L710" s="12"/>
      <c r="O710" s="3">
        <f t="shared" si="71"/>
        <v>0</v>
      </c>
    </row>
    <row r="711" spans="5:15" ht="15.75">
      <c r="E711" s="12"/>
      <c r="F711" s="12"/>
      <c r="G711" s="12"/>
      <c r="H711" s="12"/>
      <c r="I711" s="12"/>
      <c r="J711" s="12"/>
      <c r="K711" s="12"/>
      <c r="L711" s="12"/>
      <c r="O711" s="3">
        <f t="shared" si="71"/>
        <v>0</v>
      </c>
    </row>
    <row r="712" spans="5:15" ht="15.75">
      <c r="E712" s="12"/>
      <c r="F712" s="12"/>
      <c r="G712" s="12"/>
      <c r="H712" s="12"/>
      <c r="I712" s="12"/>
      <c r="J712" s="12"/>
      <c r="K712" s="12"/>
      <c r="L712" s="12"/>
      <c r="O712" s="3">
        <f t="shared" si="71"/>
        <v>0</v>
      </c>
    </row>
    <row r="713" spans="5:15" ht="15.75">
      <c r="E713" s="12"/>
      <c r="F713" s="12"/>
      <c r="G713" s="12"/>
      <c r="H713" s="12"/>
      <c r="I713" s="12"/>
      <c r="J713" s="12"/>
      <c r="K713" s="12"/>
      <c r="L713" s="12"/>
      <c r="O713" s="3">
        <f t="shared" si="71"/>
        <v>0</v>
      </c>
    </row>
    <row r="714" spans="5:15" ht="15.75">
      <c r="E714" s="12"/>
      <c r="F714" s="12"/>
      <c r="G714" s="12"/>
      <c r="H714" s="12"/>
      <c r="I714" s="12"/>
      <c r="J714" s="12"/>
      <c r="K714" s="12"/>
      <c r="L714" s="12"/>
      <c r="O714" s="3">
        <f t="shared" si="71"/>
        <v>0</v>
      </c>
    </row>
    <row r="715" spans="5:15" ht="15.75">
      <c r="E715" s="12"/>
      <c r="F715" s="12"/>
      <c r="G715" s="12"/>
      <c r="H715" s="12"/>
      <c r="I715" s="12"/>
      <c r="J715" s="12"/>
      <c r="K715" s="12"/>
      <c r="L715" s="12"/>
      <c r="O715" s="3">
        <f t="shared" si="71"/>
        <v>0</v>
      </c>
    </row>
    <row r="716" spans="5:15" ht="15.75">
      <c r="E716" s="12"/>
      <c r="F716" s="12"/>
      <c r="G716" s="12"/>
      <c r="H716" s="12"/>
      <c r="I716" s="12"/>
      <c r="J716" s="12"/>
      <c r="K716" s="12"/>
      <c r="L716" s="12"/>
      <c r="O716" s="3">
        <f t="shared" si="71"/>
        <v>0</v>
      </c>
    </row>
    <row r="717" spans="5:15" ht="15.75">
      <c r="E717" s="12"/>
      <c r="F717" s="12"/>
      <c r="G717" s="12"/>
      <c r="H717" s="12"/>
      <c r="I717" s="12"/>
      <c r="J717" s="12"/>
      <c r="K717" s="12"/>
      <c r="L717" s="12"/>
      <c r="O717" s="3">
        <f t="shared" si="71"/>
        <v>0</v>
      </c>
    </row>
    <row r="718" spans="5:15" ht="15.75">
      <c r="E718" s="12"/>
      <c r="F718" s="12"/>
      <c r="G718" s="12"/>
      <c r="H718" s="12"/>
      <c r="I718" s="12"/>
      <c r="J718" s="12"/>
      <c r="K718" s="12"/>
      <c r="L718" s="12"/>
      <c r="O718" s="3">
        <f t="shared" si="71"/>
        <v>0</v>
      </c>
    </row>
    <row r="719" spans="5:15" ht="15.75">
      <c r="E719" s="12"/>
      <c r="F719" s="12"/>
      <c r="G719" s="12"/>
      <c r="H719" s="12"/>
      <c r="I719" s="12"/>
      <c r="J719" s="12"/>
      <c r="K719" s="12"/>
      <c r="L719" s="12"/>
      <c r="O719" s="3">
        <f t="shared" si="71"/>
        <v>0</v>
      </c>
    </row>
    <row r="720" spans="5:15" ht="15.75">
      <c r="E720" s="12"/>
      <c r="F720" s="12"/>
      <c r="G720" s="12"/>
      <c r="H720" s="12"/>
      <c r="I720" s="12"/>
      <c r="J720" s="12"/>
      <c r="K720" s="12"/>
      <c r="L720" s="12"/>
      <c r="O720" s="3">
        <f t="shared" si="71"/>
        <v>0</v>
      </c>
    </row>
    <row r="721" spans="5:15" ht="15.75">
      <c r="E721" s="12"/>
      <c r="F721" s="12"/>
      <c r="G721" s="12"/>
      <c r="H721" s="12"/>
      <c r="I721" s="12"/>
      <c r="J721" s="12"/>
      <c r="K721" s="12"/>
      <c r="L721" s="12"/>
      <c r="O721" s="3">
        <f t="shared" si="71"/>
        <v>0</v>
      </c>
    </row>
    <row r="722" spans="5:15" ht="15.75">
      <c r="E722" s="12"/>
      <c r="F722" s="12"/>
      <c r="G722" s="12"/>
      <c r="H722" s="12"/>
      <c r="I722" s="12"/>
      <c r="J722" s="12"/>
      <c r="K722" s="12"/>
      <c r="L722" s="12"/>
      <c r="O722" s="3">
        <f t="shared" si="71"/>
        <v>0</v>
      </c>
    </row>
    <row r="723" spans="5:15" ht="15.75">
      <c r="E723" s="12"/>
      <c r="F723" s="12"/>
      <c r="G723" s="12"/>
      <c r="H723" s="12"/>
      <c r="I723" s="12"/>
      <c r="J723" s="12"/>
      <c r="K723" s="12"/>
      <c r="L723" s="12"/>
      <c r="O723" s="3">
        <f t="shared" si="71"/>
        <v>0</v>
      </c>
    </row>
    <row r="724" spans="5:15" ht="15.75">
      <c r="E724" s="12"/>
      <c r="F724" s="12"/>
      <c r="G724" s="12"/>
      <c r="H724" s="12"/>
      <c r="I724" s="12"/>
      <c r="J724" s="12"/>
      <c r="K724" s="12"/>
      <c r="L724" s="12"/>
      <c r="O724" s="3">
        <f t="shared" si="71"/>
        <v>0</v>
      </c>
    </row>
    <row r="725" spans="5:15" ht="15.75">
      <c r="E725" s="12"/>
      <c r="F725" s="12"/>
      <c r="G725" s="12"/>
      <c r="H725" s="12"/>
      <c r="I725" s="12"/>
      <c r="J725" s="12"/>
      <c r="K725" s="12"/>
      <c r="L725" s="12"/>
      <c r="O725" s="3">
        <f t="shared" si="71"/>
        <v>0</v>
      </c>
    </row>
    <row r="726" spans="5:15" ht="15.75">
      <c r="E726" s="12"/>
      <c r="F726" s="12"/>
      <c r="G726" s="12"/>
      <c r="H726" s="12"/>
      <c r="I726" s="12"/>
      <c r="J726" s="12"/>
      <c r="K726" s="12"/>
      <c r="L726" s="12"/>
      <c r="O726" s="3">
        <f t="shared" si="71"/>
        <v>0</v>
      </c>
    </row>
    <row r="727" spans="5:15" ht="15.75">
      <c r="E727" s="12"/>
      <c r="F727" s="12"/>
      <c r="G727" s="12"/>
      <c r="H727" s="12"/>
      <c r="I727" s="12"/>
      <c r="J727" s="12"/>
      <c r="K727" s="12"/>
      <c r="L727" s="12"/>
      <c r="O727" s="3">
        <f t="shared" si="71"/>
        <v>0</v>
      </c>
    </row>
    <row r="728" spans="5:15" ht="15.75">
      <c r="E728" s="12"/>
      <c r="F728" s="12"/>
      <c r="G728" s="12"/>
      <c r="H728" s="12"/>
      <c r="I728" s="12"/>
      <c r="J728" s="12"/>
      <c r="K728" s="12"/>
      <c r="L728" s="12"/>
      <c r="O728" s="3">
        <f t="shared" si="71"/>
        <v>0</v>
      </c>
    </row>
    <row r="729" spans="5:15" ht="15.75">
      <c r="E729" s="12"/>
      <c r="F729" s="12"/>
      <c r="G729" s="12"/>
      <c r="H729" s="12"/>
      <c r="I729" s="12"/>
      <c r="J729" s="12"/>
      <c r="K729" s="12"/>
      <c r="L729" s="12"/>
      <c r="O729" s="3">
        <f t="shared" si="71"/>
        <v>0</v>
      </c>
    </row>
    <row r="730" spans="5:15" ht="15.75">
      <c r="E730" s="12"/>
      <c r="F730" s="12"/>
      <c r="G730" s="12"/>
      <c r="H730" s="12"/>
      <c r="I730" s="12"/>
      <c r="J730" s="12"/>
      <c r="K730" s="12"/>
      <c r="L730" s="12"/>
      <c r="O730" s="3">
        <f t="shared" si="71"/>
        <v>0</v>
      </c>
    </row>
    <row r="731" spans="5:15" ht="15.75">
      <c r="E731" s="12"/>
      <c r="F731" s="12"/>
      <c r="G731" s="12"/>
      <c r="H731" s="12"/>
      <c r="I731" s="12"/>
      <c r="J731" s="12"/>
      <c r="K731" s="12"/>
      <c r="L731" s="12"/>
      <c r="O731" s="3">
        <f t="shared" si="71"/>
        <v>0</v>
      </c>
    </row>
    <row r="732" spans="5:15" ht="15.75">
      <c r="E732" s="12"/>
      <c r="F732" s="12"/>
      <c r="G732" s="12"/>
      <c r="H732" s="12"/>
      <c r="I732" s="12"/>
      <c r="J732" s="12"/>
      <c r="K732" s="12"/>
      <c r="L732" s="12"/>
      <c r="O732" s="3">
        <f t="shared" si="71"/>
        <v>0</v>
      </c>
    </row>
    <row r="733" spans="5:15" ht="15.75">
      <c r="E733" s="12"/>
      <c r="F733" s="12"/>
      <c r="G733" s="12"/>
      <c r="H733" s="12"/>
      <c r="I733" s="12"/>
      <c r="J733" s="12"/>
      <c r="K733" s="12"/>
      <c r="L733" s="12"/>
      <c r="O733" s="3">
        <f t="shared" si="71"/>
        <v>0</v>
      </c>
    </row>
    <row r="734" spans="5:15" ht="15.75">
      <c r="E734" s="12"/>
      <c r="F734" s="12"/>
      <c r="G734" s="12"/>
      <c r="H734" s="12"/>
      <c r="I734" s="12"/>
      <c r="J734" s="12"/>
      <c r="K734" s="12"/>
      <c r="L734" s="12"/>
      <c r="O734" s="3">
        <f t="shared" si="71"/>
        <v>0</v>
      </c>
    </row>
    <row r="735" spans="5:15" ht="15.75">
      <c r="E735" s="12"/>
      <c r="F735" s="12"/>
      <c r="G735" s="12"/>
      <c r="H735" s="12"/>
      <c r="I735" s="12"/>
      <c r="J735" s="12"/>
      <c r="K735" s="12"/>
      <c r="L735" s="12"/>
      <c r="O735" s="3">
        <f t="shared" si="71"/>
        <v>0</v>
      </c>
    </row>
    <row r="736" spans="5:15" ht="15.75">
      <c r="E736" s="12"/>
      <c r="F736" s="12"/>
      <c r="G736" s="12"/>
      <c r="H736" s="12"/>
      <c r="I736" s="12"/>
      <c r="J736" s="12"/>
      <c r="K736" s="12"/>
      <c r="L736" s="12"/>
      <c r="O736" s="3">
        <f t="shared" si="71"/>
        <v>0</v>
      </c>
    </row>
    <row r="737" spans="5:15" ht="15.75">
      <c r="E737" s="12"/>
      <c r="F737" s="12"/>
      <c r="G737" s="12"/>
      <c r="H737" s="12"/>
      <c r="I737" s="12"/>
      <c r="J737" s="12"/>
      <c r="K737" s="12"/>
      <c r="L737" s="12"/>
      <c r="O737" s="3">
        <f t="shared" si="71"/>
        <v>0</v>
      </c>
    </row>
    <row r="738" spans="5:15" ht="15.75">
      <c r="E738" s="12"/>
      <c r="F738" s="12"/>
      <c r="G738" s="12"/>
      <c r="H738" s="12"/>
      <c r="I738" s="12"/>
      <c r="J738" s="12"/>
      <c r="K738" s="12"/>
      <c r="L738" s="12"/>
      <c r="O738" s="3">
        <f t="shared" si="71"/>
        <v>0</v>
      </c>
    </row>
    <row r="739" spans="5:15" ht="15.75">
      <c r="E739" s="12"/>
      <c r="F739" s="12"/>
      <c r="G739" s="12"/>
      <c r="H739" s="12"/>
      <c r="I739" s="12"/>
      <c r="J739" s="12"/>
      <c r="K739" s="12"/>
      <c r="L739" s="12"/>
      <c r="O739" s="3">
        <f t="shared" si="71"/>
        <v>0</v>
      </c>
    </row>
    <row r="740" spans="5:15" ht="15.75">
      <c r="E740" s="12"/>
      <c r="F740" s="12"/>
      <c r="G740" s="12"/>
      <c r="H740" s="12"/>
      <c r="I740" s="12"/>
      <c r="J740" s="12"/>
      <c r="K740" s="12"/>
      <c r="L740" s="12"/>
      <c r="O740" s="3">
        <f t="shared" si="71"/>
        <v>0</v>
      </c>
    </row>
    <row r="741" spans="5:15" ht="15.75">
      <c r="E741" s="12"/>
      <c r="F741" s="12"/>
      <c r="G741" s="12"/>
      <c r="H741" s="12"/>
      <c r="I741" s="12"/>
      <c r="J741" s="12"/>
      <c r="K741" s="12"/>
      <c r="L741" s="12"/>
      <c r="O741" s="3">
        <f t="shared" si="71"/>
        <v>0</v>
      </c>
    </row>
    <row r="742" spans="5:15" ht="15.75">
      <c r="E742" s="12"/>
      <c r="F742" s="12"/>
      <c r="G742" s="12"/>
      <c r="H742" s="12"/>
      <c r="I742" s="12"/>
      <c r="J742" s="12"/>
      <c r="K742" s="12"/>
      <c r="L742" s="12"/>
      <c r="O742" s="3">
        <f t="shared" si="71"/>
        <v>0</v>
      </c>
    </row>
    <row r="743" spans="5:15" ht="15.75">
      <c r="E743" s="12"/>
      <c r="F743" s="12"/>
      <c r="G743" s="12"/>
      <c r="H743" s="12"/>
      <c r="I743" s="12"/>
      <c r="J743" s="12"/>
      <c r="K743" s="12"/>
      <c r="L743" s="12"/>
      <c r="O743" s="3">
        <f t="shared" si="71"/>
        <v>0</v>
      </c>
    </row>
    <row r="744" spans="5:15" ht="15.75">
      <c r="E744" s="12"/>
      <c r="F744" s="12"/>
      <c r="G744" s="12"/>
      <c r="H744" s="12"/>
      <c r="I744" s="12"/>
      <c r="J744" s="12"/>
      <c r="K744" s="12"/>
      <c r="L744" s="12"/>
      <c r="O744" s="3">
        <f t="shared" si="71"/>
        <v>0</v>
      </c>
    </row>
    <row r="745" spans="5:15" ht="15.75">
      <c r="E745" s="12"/>
      <c r="F745" s="12"/>
      <c r="G745" s="12"/>
      <c r="H745" s="12"/>
      <c r="I745" s="12"/>
      <c r="J745" s="12"/>
      <c r="K745" s="12"/>
      <c r="L745" s="12"/>
      <c r="O745" s="3">
        <f t="shared" si="71"/>
        <v>0</v>
      </c>
    </row>
    <row r="746" spans="5:15" ht="15.75">
      <c r="E746" s="12"/>
      <c r="F746" s="12"/>
      <c r="G746" s="12"/>
      <c r="H746" s="12"/>
      <c r="I746" s="12"/>
      <c r="J746" s="12"/>
      <c r="K746" s="12"/>
      <c r="L746" s="12"/>
      <c r="O746" s="3">
        <f t="shared" si="71"/>
        <v>0</v>
      </c>
    </row>
    <row r="747" spans="5:15" ht="15.75">
      <c r="E747" s="12"/>
      <c r="F747" s="12"/>
      <c r="G747" s="12"/>
      <c r="H747" s="12"/>
      <c r="I747" s="12"/>
      <c r="J747" s="12"/>
      <c r="K747" s="12"/>
      <c r="L747" s="12"/>
      <c r="O747" s="3">
        <f t="shared" si="71"/>
        <v>0</v>
      </c>
    </row>
    <row r="748" spans="5:15" ht="15.75">
      <c r="E748" s="12"/>
      <c r="F748" s="12"/>
      <c r="G748" s="12"/>
      <c r="H748" s="12"/>
      <c r="I748" s="12"/>
      <c r="J748" s="12"/>
      <c r="K748" s="12"/>
      <c r="L748" s="12"/>
      <c r="O748" s="3">
        <f t="shared" si="71"/>
        <v>0</v>
      </c>
    </row>
    <row r="749" spans="5:15" ht="15.75">
      <c r="E749" s="12"/>
      <c r="F749" s="12"/>
      <c r="G749" s="12"/>
      <c r="H749" s="12"/>
      <c r="I749" s="12"/>
      <c r="J749" s="12"/>
      <c r="K749" s="12"/>
      <c r="L749" s="12"/>
      <c r="O749" s="3">
        <f t="shared" si="71"/>
        <v>0</v>
      </c>
    </row>
    <row r="750" spans="5:15" ht="15.75">
      <c r="E750" s="12"/>
      <c r="F750" s="12"/>
      <c r="G750" s="12"/>
      <c r="H750" s="12"/>
      <c r="I750" s="12"/>
      <c r="J750" s="12"/>
      <c r="K750" s="12"/>
      <c r="L750" s="12"/>
      <c r="O750" s="3">
        <f t="shared" si="71"/>
        <v>0</v>
      </c>
    </row>
    <row r="751" spans="5:15" ht="15.75">
      <c r="E751" s="12"/>
      <c r="F751" s="12"/>
      <c r="G751" s="12"/>
      <c r="H751" s="12"/>
      <c r="I751" s="12"/>
      <c r="J751" s="12"/>
      <c r="K751" s="12"/>
      <c r="L751" s="12"/>
      <c r="O751" s="3">
        <f t="shared" si="71"/>
        <v>0</v>
      </c>
    </row>
    <row r="752" spans="5:15" ht="15.75">
      <c r="E752" s="12"/>
      <c r="F752" s="12"/>
      <c r="G752" s="12"/>
      <c r="H752" s="12"/>
      <c r="I752" s="12"/>
      <c r="J752" s="12"/>
      <c r="K752" s="12"/>
      <c r="L752" s="12"/>
      <c r="O752" s="3">
        <f t="shared" si="71"/>
        <v>0</v>
      </c>
    </row>
    <row r="753" spans="5:15" ht="15.75">
      <c r="E753" s="12"/>
      <c r="F753" s="12"/>
      <c r="G753" s="12"/>
      <c r="H753" s="12"/>
      <c r="I753" s="12"/>
      <c r="J753" s="12"/>
      <c r="K753" s="12"/>
      <c r="L753" s="12"/>
      <c r="O753" s="3">
        <f t="shared" si="71"/>
        <v>0</v>
      </c>
    </row>
    <row r="754" spans="5:15" ht="15.75">
      <c r="E754" s="12"/>
      <c r="F754" s="12"/>
      <c r="G754" s="12"/>
      <c r="H754" s="12"/>
      <c r="I754" s="12"/>
      <c r="J754" s="12"/>
      <c r="K754" s="12"/>
      <c r="L754" s="12"/>
      <c r="O754" s="3">
        <f t="shared" si="71"/>
        <v>0</v>
      </c>
    </row>
    <row r="755" spans="5:15" ht="15.75">
      <c r="E755" s="12"/>
      <c r="F755" s="12"/>
      <c r="G755" s="12"/>
      <c r="H755" s="12"/>
      <c r="I755" s="12"/>
      <c r="J755" s="12"/>
      <c r="K755" s="12"/>
      <c r="L755" s="12"/>
      <c r="O755" s="3">
        <f t="shared" si="71"/>
        <v>0</v>
      </c>
    </row>
    <row r="756" spans="5:15" ht="15.75">
      <c r="E756" s="12"/>
      <c r="F756" s="12"/>
      <c r="G756" s="12"/>
      <c r="H756" s="12"/>
      <c r="I756" s="12"/>
      <c r="J756" s="12"/>
      <c r="K756" s="12"/>
      <c r="L756" s="12"/>
      <c r="O756" s="3">
        <f t="shared" si="71"/>
        <v>0</v>
      </c>
    </row>
    <row r="757" spans="5:15" ht="15.75">
      <c r="E757" s="12"/>
      <c r="F757" s="12"/>
      <c r="G757" s="12"/>
      <c r="H757" s="12"/>
      <c r="I757" s="12"/>
      <c r="J757" s="12"/>
      <c r="K757" s="12"/>
      <c r="L757" s="12"/>
      <c r="O757" s="3">
        <f t="shared" si="71"/>
        <v>0</v>
      </c>
    </row>
    <row r="758" spans="5:15" ht="15.75">
      <c r="E758" s="12"/>
      <c r="F758" s="12"/>
      <c r="G758" s="12"/>
      <c r="H758" s="12"/>
      <c r="I758" s="12"/>
      <c r="J758" s="12"/>
      <c r="K758" s="12"/>
      <c r="L758" s="12"/>
      <c r="O758" s="3">
        <f aca="true" t="shared" si="72" ref="O758:O821">D758+G758</f>
        <v>0</v>
      </c>
    </row>
    <row r="759" spans="5:15" ht="15.75">
      <c r="E759" s="12"/>
      <c r="F759" s="12"/>
      <c r="G759" s="12"/>
      <c r="H759" s="12"/>
      <c r="I759" s="12"/>
      <c r="J759" s="12"/>
      <c r="K759" s="12"/>
      <c r="L759" s="12"/>
      <c r="O759" s="3">
        <f t="shared" si="72"/>
        <v>0</v>
      </c>
    </row>
    <row r="760" spans="5:15" ht="15.75">
      <c r="E760" s="12"/>
      <c r="F760" s="12"/>
      <c r="G760" s="12"/>
      <c r="H760" s="12"/>
      <c r="I760" s="12"/>
      <c r="J760" s="12"/>
      <c r="K760" s="12"/>
      <c r="L760" s="12"/>
      <c r="O760" s="3">
        <f t="shared" si="72"/>
        <v>0</v>
      </c>
    </row>
    <row r="761" spans="5:15" ht="15.75">
      <c r="E761" s="12"/>
      <c r="F761" s="12"/>
      <c r="G761" s="12"/>
      <c r="H761" s="12"/>
      <c r="I761" s="12"/>
      <c r="J761" s="12"/>
      <c r="K761" s="12"/>
      <c r="L761" s="12"/>
      <c r="O761" s="3">
        <f t="shared" si="72"/>
        <v>0</v>
      </c>
    </row>
    <row r="762" spans="5:15" ht="15.75">
      <c r="E762" s="12"/>
      <c r="F762" s="12"/>
      <c r="G762" s="12"/>
      <c r="H762" s="12"/>
      <c r="I762" s="12"/>
      <c r="J762" s="12"/>
      <c r="K762" s="12"/>
      <c r="L762" s="12"/>
      <c r="O762" s="3">
        <f t="shared" si="72"/>
        <v>0</v>
      </c>
    </row>
    <row r="763" spans="5:15" ht="15.75">
      <c r="E763" s="12"/>
      <c r="F763" s="12"/>
      <c r="G763" s="12"/>
      <c r="H763" s="12"/>
      <c r="I763" s="12"/>
      <c r="J763" s="12"/>
      <c r="K763" s="12"/>
      <c r="L763" s="12"/>
      <c r="O763" s="3">
        <f t="shared" si="72"/>
        <v>0</v>
      </c>
    </row>
    <row r="764" spans="5:15" ht="15.75">
      <c r="E764" s="12"/>
      <c r="F764" s="12"/>
      <c r="G764" s="12"/>
      <c r="H764" s="12"/>
      <c r="I764" s="12"/>
      <c r="J764" s="12"/>
      <c r="K764" s="12"/>
      <c r="L764" s="12"/>
      <c r="O764" s="3">
        <f t="shared" si="72"/>
        <v>0</v>
      </c>
    </row>
    <row r="765" spans="5:15" ht="15.75">
      <c r="E765" s="12"/>
      <c r="F765" s="12"/>
      <c r="G765" s="12"/>
      <c r="H765" s="12"/>
      <c r="I765" s="12"/>
      <c r="J765" s="12"/>
      <c r="K765" s="12"/>
      <c r="L765" s="12"/>
      <c r="O765" s="3">
        <f t="shared" si="72"/>
        <v>0</v>
      </c>
    </row>
    <row r="766" spans="5:15" ht="15.75">
      <c r="E766" s="12"/>
      <c r="F766" s="12"/>
      <c r="G766" s="12"/>
      <c r="H766" s="12"/>
      <c r="I766" s="12"/>
      <c r="J766" s="12"/>
      <c r="K766" s="12"/>
      <c r="L766" s="12"/>
      <c r="O766" s="3">
        <f t="shared" si="72"/>
        <v>0</v>
      </c>
    </row>
    <row r="767" spans="5:15" ht="15.75">
      <c r="E767" s="12"/>
      <c r="F767" s="12"/>
      <c r="G767" s="12"/>
      <c r="H767" s="12"/>
      <c r="I767" s="12"/>
      <c r="J767" s="12"/>
      <c r="K767" s="12"/>
      <c r="L767" s="12"/>
      <c r="O767" s="3">
        <f t="shared" si="72"/>
        <v>0</v>
      </c>
    </row>
    <row r="768" spans="5:15" ht="15.75">
      <c r="E768" s="12"/>
      <c r="F768" s="12"/>
      <c r="G768" s="12"/>
      <c r="H768" s="12"/>
      <c r="I768" s="12"/>
      <c r="J768" s="12"/>
      <c r="K768" s="12"/>
      <c r="L768" s="12"/>
      <c r="O768" s="3">
        <f t="shared" si="72"/>
        <v>0</v>
      </c>
    </row>
    <row r="769" spans="5:15" ht="15.75">
      <c r="E769" s="12"/>
      <c r="F769" s="12"/>
      <c r="G769" s="12"/>
      <c r="H769" s="12"/>
      <c r="I769" s="12"/>
      <c r="J769" s="12"/>
      <c r="K769" s="12"/>
      <c r="L769" s="12"/>
      <c r="O769" s="3">
        <f t="shared" si="72"/>
        <v>0</v>
      </c>
    </row>
    <row r="770" spans="5:15" ht="15.75">
      <c r="E770" s="12"/>
      <c r="F770" s="12"/>
      <c r="G770" s="12"/>
      <c r="H770" s="12"/>
      <c r="I770" s="12"/>
      <c r="J770" s="12"/>
      <c r="K770" s="12"/>
      <c r="L770" s="12"/>
      <c r="O770" s="3">
        <f t="shared" si="72"/>
        <v>0</v>
      </c>
    </row>
    <row r="771" spans="5:15" ht="15.75">
      <c r="E771" s="12"/>
      <c r="F771" s="12"/>
      <c r="G771" s="12"/>
      <c r="H771" s="12"/>
      <c r="I771" s="12"/>
      <c r="J771" s="12"/>
      <c r="K771" s="12"/>
      <c r="L771" s="12"/>
      <c r="O771" s="3">
        <f t="shared" si="72"/>
        <v>0</v>
      </c>
    </row>
    <row r="772" spans="5:15" ht="15.75">
      <c r="E772" s="12"/>
      <c r="F772" s="12"/>
      <c r="G772" s="12"/>
      <c r="H772" s="12"/>
      <c r="I772" s="12"/>
      <c r="J772" s="12"/>
      <c r="K772" s="12"/>
      <c r="L772" s="12"/>
      <c r="O772" s="3">
        <f t="shared" si="72"/>
        <v>0</v>
      </c>
    </row>
    <row r="773" spans="5:15" ht="15.75">
      <c r="E773" s="12"/>
      <c r="F773" s="12"/>
      <c r="G773" s="12"/>
      <c r="H773" s="12"/>
      <c r="I773" s="12"/>
      <c r="J773" s="12"/>
      <c r="K773" s="12"/>
      <c r="L773" s="12"/>
      <c r="O773" s="3">
        <f t="shared" si="72"/>
        <v>0</v>
      </c>
    </row>
    <row r="774" spans="5:15" ht="15.75">
      <c r="E774" s="12"/>
      <c r="F774" s="12"/>
      <c r="G774" s="12"/>
      <c r="H774" s="12"/>
      <c r="I774" s="12"/>
      <c r="J774" s="12"/>
      <c r="K774" s="12"/>
      <c r="L774" s="12"/>
      <c r="O774" s="3">
        <f t="shared" si="72"/>
        <v>0</v>
      </c>
    </row>
    <row r="775" spans="5:15" ht="15.75">
      <c r="E775" s="12"/>
      <c r="F775" s="12"/>
      <c r="G775" s="12"/>
      <c r="H775" s="12"/>
      <c r="I775" s="12"/>
      <c r="J775" s="12"/>
      <c r="K775" s="12"/>
      <c r="L775" s="12"/>
      <c r="O775" s="3">
        <f t="shared" si="72"/>
        <v>0</v>
      </c>
    </row>
    <row r="776" spans="5:15" ht="15.75">
      <c r="E776" s="12"/>
      <c r="F776" s="12"/>
      <c r="G776" s="12"/>
      <c r="H776" s="12"/>
      <c r="I776" s="12"/>
      <c r="J776" s="12"/>
      <c r="K776" s="12"/>
      <c r="L776" s="12"/>
      <c r="O776" s="3">
        <f t="shared" si="72"/>
        <v>0</v>
      </c>
    </row>
    <row r="777" spans="5:15" ht="15.75">
      <c r="E777" s="12"/>
      <c r="F777" s="12"/>
      <c r="G777" s="12"/>
      <c r="H777" s="12"/>
      <c r="I777" s="12"/>
      <c r="J777" s="12"/>
      <c r="K777" s="12"/>
      <c r="L777" s="12"/>
      <c r="O777" s="3">
        <f t="shared" si="72"/>
        <v>0</v>
      </c>
    </row>
    <row r="778" spans="5:15" ht="15.75">
      <c r="E778" s="12"/>
      <c r="F778" s="12"/>
      <c r="G778" s="12"/>
      <c r="H778" s="12"/>
      <c r="I778" s="12"/>
      <c r="J778" s="12"/>
      <c r="K778" s="12"/>
      <c r="L778" s="12"/>
      <c r="O778" s="3">
        <f t="shared" si="72"/>
        <v>0</v>
      </c>
    </row>
    <row r="779" spans="5:15" ht="15.75">
      <c r="E779" s="12"/>
      <c r="F779" s="12"/>
      <c r="G779" s="12"/>
      <c r="H779" s="12"/>
      <c r="I779" s="12"/>
      <c r="J779" s="12"/>
      <c r="K779" s="12"/>
      <c r="L779" s="12"/>
      <c r="O779" s="3">
        <f t="shared" si="72"/>
        <v>0</v>
      </c>
    </row>
    <row r="780" spans="5:15" ht="15.75">
      <c r="E780" s="12"/>
      <c r="F780" s="12"/>
      <c r="G780" s="12"/>
      <c r="H780" s="12"/>
      <c r="I780" s="12"/>
      <c r="J780" s="12"/>
      <c r="K780" s="12"/>
      <c r="L780" s="12"/>
      <c r="O780" s="3">
        <f t="shared" si="72"/>
        <v>0</v>
      </c>
    </row>
    <row r="781" spans="5:15" ht="15.75">
      <c r="E781" s="12"/>
      <c r="F781" s="12"/>
      <c r="G781" s="12"/>
      <c r="H781" s="12"/>
      <c r="I781" s="12"/>
      <c r="J781" s="12"/>
      <c r="K781" s="12"/>
      <c r="L781" s="12"/>
      <c r="O781" s="3">
        <f t="shared" si="72"/>
        <v>0</v>
      </c>
    </row>
    <row r="782" spans="5:15" ht="15.75">
      <c r="E782" s="12"/>
      <c r="F782" s="12"/>
      <c r="G782" s="12"/>
      <c r="H782" s="12"/>
      <c r="I782" s="12"/>
      <c r="J782" s="12"/>
      <c r="K782" s="12"/>
      <c r="L782" s="12"/>
      <c r="O782" s="3">
        <f t="shared" si="72"/>
        <v>0</v>
      </c>
    </row>
    <row r="783" spans="5:15" ht="15.75">
      <c r="E783" s="12"/>
      <c r="F783" s="12"/>
      <c r="G783" s="12"/>
      <c r="H783" s="12"/>
      <c r="I783" s="12"/>
      <c r="J783" s="12"/>
      <c r="K783" s="12"/>
      <c r="L783" s="12"/>
      <c r="O783" s="3">
        <f t="shared" si="72"/>
        <v>0</v>
      </c>
    </row>
    <row r="784" spans="5:15" ht="15.75">
      <c r="E784" s="12"/>
      <c r="F784" s="12"/>
      <c r="G784" s="12"/>
      <c r="H784" s="12"/>
      <c r="I784" s="12"/>
      <c r="J784" s="12"/>
      <c r="K784" s="12"/>
      <c r="L784" s="12"/>
      <c r="O784" s="3">
        <f t="shared" si="72"/>
        <v>0</v>
      </c>
    </row>
    <row r="785" spans="5:15" ht="15.75">
      <c r="E785" s="12"/>
      <c r="F785" s="12"/>
      <c r="G785" s="12"/>
      <c r="H785" s="12"/>
      <c r="I785" s="12"/>
      <c r="J785" s="12"/>
      <c r="K785" s="12"/>
      <c r="L785" s="12"/>
      <c r="O785" s="3">
        <f t="shared" si="72"/>
        <v>0</v>
      </c>
    </row>
    <row r="786" spans="5:15" ht="15.75">
      <c r="E786" s="12"/>
      <c r="F786" s="12"/>
      <c r="G786" s="12"/>
      <c r="H786" s="12"/>
      <c r="I786" s="12"/>
      <c r="J786" s="12"/>
      <c r="K786" s="12"/>
      <c r="L786" s="12"/>
      <c r="O786" s="3">
        <f t="shared" si="72"/>
        <v>0</v>
      </c>
    </row>
    <row r="787" spans="5:15" ht="15.75">
      <c r="E787" s="12"/>
      <c r="F787" s="12"/>
      <c r="G787" s="12"/>
      <c r="H787" s="12"/>
      <c r="I787" s="12"/>
      <c r="J787" s="12"/>
      <c r="K787" s="12"/>
      <c r="L787" s="12"/>
      <c r="O787" s="3">
        <f t="shared" si="72"/>
        <v>0</v>
      </c>
    </row>
    <row r="788" spans="5:15" ht="15.75">
      <c r="E788" s="12"/>
      <c r="F788" s="12"/>
      <c r="G788" s="12"/>
      <c r="H788" s="12"/>
      <c r="I788" s="12"/>
      <c r="J788" s="12"/>
      <c r="K788" s="12"/>
      <c r="L788" s="12"/>
      <c r="O788" s="3">
        <f t="shared" si="72"/>
        <v>0</v>
      </c>
    </row>
    <row r="789" spans="5:15" ht="15.75">
      <c r="E789" s="12"/>
      <c r="F789" s="12"/>
      <c r="G789" s="12"/>
      <c r="H789" s="12"/>
      <c r="I789" s="12"/>
      <c r="J789" s="12"/>
      <c r="K789" s="12"/>
      <c r="L789" s="12"/>
      <c r="O789" s="3">
        <f t="shared" si="72"/>
        <v>0</v>
      </c>
    </row>
    <row r="790" spans="5:15" ht="15.75">
      <c r="E790" s="12"/>
      <c r="F790" s="12"/>
      <c r="G790" s="12"/>
      <c r="H790" s="12"/>
      <c r="I790" s="12"/>
      <c r="J790" s="12"/>
      <c r="K790" s="12"/>
      <c r="L790" s="12"/>
      <c r="O790" s="3">
        <f t="shared" si="72"/>
        <v>0</v>
      </c>
    </row>
    <row r="791" spans="5:15" ht="15.75">
      <c r="E791" s="12"/>
      <c r="F791" s="12"/>
      <c r="G791" s="12"/>
      <c r="H791" s="12"/>
      <c r="I791" s="12"/>
      <c r="J791" s="12"/>
      <c r="K791" s="12"/>
      <c r="L791" s="12"/>
      <c r="O791" s="3">
        <f t="shared" si="72"/>
        <v>0</v>
      </c>
    </row>
    <row r="792" spans="5:15" ht="15.75">
      <c r="E792" s="12"/>
      <c r="F792" s="12"/>
      <c r="G792" s="12"/>
      <c r="H792" s="12"/>
      <c r="I792" s="12"/>
      <c r="J792" s="12"/>
      <c r="K792" s="12"/>
      <c r="L792" s="12"/>
      <c r="O792" s="3">
        <f t="shared" si="72"/>
        <v>0</v>
      </c>
    </row>
    <row r="793" spans="5:15" ht="15.75">
      <c r="E793" s="12"/>
      <c r="F793" s="12"/>
      <c r="G793" s="12"/>
      <c r="H793" s="12"/>
      <c r="I793" s="12"/>
      <c r="J793" s="12"/>
      <c r="K793" s="12"/>
      <c r="L793" s="12"/>
      <c r="O793" s="3">
        <f t="shared" si="72"/>
        <v>0</v>
      </c>
    </row>
    <row r="794" spans="5:15" ht="15.75">
      <c r="E794" s="12"/>
      <c r="F794" s="12"/>
      <c r="G794" s="12"/>
      <c r="H794" s="12"/>
      <c r="I794" s="12"/>
      <c r="J794" s="12"/>
      <c r="K794" s="12"/>
      <c r="L794" s="12"/>
      <c r="O794" s="3">
        <f t="shared" si="72"/>
        <v>0</v>
      </c>
    </row>
    <row r="795" spans="5:15" ht="15.75">
      <c r="E795" s="12"/>
      <c r="F795" s="12"/>
      <c r="G795" s="12"/>
      <c r="H795" s="12"/>
      <c r="I795" s="12"/>
      <c r="J795" s="12"/>
      <c r="K795" s="12"/>
      <c r="L795" s="12"/>
      <c r="O795" s="3">
        <f t="shared" si="72"/>
        <v>0</v>
      </c>
    </row>
    <row r="796" spans="5:15" ht="15.75">
      <c r="E796" s="12"/>
      <c r="F796" s="12"/>
      <c r="G796" s="12"/>
      <c r="H796" s="12"/>
      <c r="I796" s="12"/>
      <c r="J796" s="12"/>
      <c r="K796" s="12"/>
      <c r="L796" s="12"/>
      <c r="O796" s="3">
        <f t="shared" si="72"/>
        <v>0</v>
      </c>
    </row>
    <row r="797" spans="5:15" ht="15.75">
      <c r="E797" s="12"/>
      <c r="F797" s="12"/>
      <c r="G797" s="12"/>
      <c r="H797" s="12"/>
      <c r="I797" s="12"/>
      <c r="J797" s="12"/>
      <c r="K797" s="12"/>
      <c r="L797" s="12"/>
      <c r="O797" s="3">
        <f t="shared" si="72"/>
        <v>0</v>
      </c>
    </row>
    <row r="798" spans="5:15" ht="15.75">
      <c r="E798" s="12"/>
      <c r="F798" s="12"/>
      <c r="G798" s="12"/>
      <c r="H798" s="12"/>
      <c r="I798" s="12"/>
      <c r="J798" s="12"/>
      <c r="K798" s="12"/>
      <c r="L798" s="12"/>
      <c r="O798" s="3">
        <f t="shared" si="72"/>
        <v>0</v>
      </c>
    </row>
    <row r="799" spans="5:15" ht="15.75">
      <c r="E799" s="12"/>
      <c r="F799" s="12"/>
      <c r="G799" s="12"/>
      <c r="H799" s="12"/>
      <c r="I799" s="12"/>
      <c r="J799" s="12"/>
      <c r="K799" s="12"/>
      <c r="L799" s="12"/>
      <c r="O799" s="3">
        <f t="shared" si="72"/>
        <v>0</v>
      </c>
    </row>
    <row r="800" spans="5:15" ht="15.75">
      <c r="E800" s="12"/>
      <c r="F800" s="12"/>
      <c r="G800" s="12"/>
      <c r="H800" s="12"/>
      <c r="I800" s="12"/>
      <c r="J800" s="12"/>
      <c r="K800" s="12"/>
      <c r="L800" s="12"/>
      <c r="O800" s="3">
        <f t="shared" si="72"/>
        <v>0</v>
      </c>
    </row>
    <row r="801" spans="5:15" ht="15.75">
      <c r="E801" s="12"/>
      <c r="F801" s="12"/>
      <c r="G801" s="12"/>
      <c r="H801" s="12"/>
      <c r="I801" s="12"/>
      <c r="J801" s="12"/>
      <c r="K801" s="12"/>
      <c r="L801" s="12"/>
      <c r="O801" s="3">
        <f t="shared" si="72"/>
        <v>0</v>
      </c>
    </row>
    <row r="802" spans="5:15" ht="15.75">
      <c r="E802" s="12"/>
      <c r="F802" s="12"/>
      <c r="G802" s="12"/>
      <c r="H802" s="12"/>
      <c r="I802" s="12"/>
      <c r="J802" s="12"/>
      <c r="K802" s="12"/>
      <c r="L802" s="12"/>
      <c r="O802" s="3">
        <f t="shared" si="72"/>
        <v>0</v>
      </c>
    </row>
    <row r="803" spans="5:15" ht="15.75">
      <c r="E803" s="12"/>
      <c r="F803" s="12"/>
      <c r="G803" s="12"/>
      <c r="H803" s="12"/>
      <c r="I803" s="12"/>
      <c r="J803" s="12"/>
      <c r="K803" s="12"/>
      <c r="L803" s="12"/>
      <c r="O803" s="3">
        <f t="shared" si="72"/>
        <v>0</v>
      </c>
    </row>
    <row r="804" spans="5:15" ht="15.75">
      <c r="E804" s="12"/>
      <c r="F804" s="12"/>
      <c r="G804" s="12"/>
      <c r="H804" s="12"/>
      <c r="I804" s="12"/>
      <c r="J804" s="12"/>
      <c r="K804" s="12"/>
      <c r="L804" s="12"/>
      <c r="O804" s="3">
        <f t="shared" si="72"/>
        <v>0</v>
      </c>
    </row>
    <row r="805" spans="5:15" ht="15.75">
      <c r="E805" s="12"/>
      <c r="F805" s="12"/>
      <c r="G805" s="12"/>
      <c r="H805" s="12"/>
      <c r="I805" s="12"/>
      <c r="J805" s="12"/>
      <c r="K805" s="12"/>
      <c r="L805" s="12"/>
      <c r="O805" s="3">
        <f t="shared" si="72"/>
        <v>0</v>
      </c>
    </row>
    <row r="806" spans="5:15" ht="15.75">
      <c r="E806" s="12"/>
      <c r="F806" s="12"/>
      <c r="G806" s="12"/>
      <c r="H806" s="12"/>
      <c r="I806" s="12"/>
      <c r="J806" s="12"/>
      <c r="K806" s="12"/>
      <c r="L806" s="12"/>
      <c r="O806" s="3">
        <f t="shared" si="72"/>
        <v>0</v>
      </c>
    </row>
    <row r="807" spans="5:15" ht="15.75">
      <c r="E807" s="12"/>
      <c r="F807" s="12"/>
      <c r="G807" s="12"/>
      <c r="H807" s="12"/>
      <c r="I807" s="12"/>
      <c r="J807" s="12"/>
      <c r="K807" s="12"/>
      <c r="L807" s="12"/>
      <c r="O807" s="3">
        <f t="shared" si="72"/>
        <v>0</v>
      </c>
    </row>
    <row r="808" spans="5:15" ht="15.75">
      <c r="E808" s="12"/>
      <c r="F808" s="12"/>
      <c r="G808" s="12"/>
      <c r="H808" s="12"/>
      <c r="I808" s="12"/>
      <c r="J808" s="12"/>
      <c r="K808" s="12"/>
      <c r="L808" s="12"/>
      <c r="O808" s="3">
        <f t="shared" si="72"/>
        <v>0</v>
      </c>
    </row>
    <row r="809" spans="5:15" ht="15.75">
      <c r="E809" s="12"/>
      <c r="F809" s="12"/>
      <c r="G809" s="12"/>
      <c r="H809" s="12"/>
      <c r="I809" s="12"/>
      <c r="J809" s="12"/>
      <c r="K809" s="12"/>
      <c r="L809" s="12"/>
      <c r="O809" s="3">
        <f t="shared" si="72"/>
        <v>0</v>
      </c>
    </row>
    <row r="810" spans="5:15" ht="15.75">
      <c r="E810" s="12"/>
      <c r="F810" s="12"/>
      <c r="G810" s="12"/>
      <c r="H810" s="12"/>
      <c r="I810" s="12"/>
      <c r="J810" s="12"/>
      <c r="K810" s="12"/>
      <c r="L810" s="12"/>
      <c r="O810" s="3">
        <f t="shared" si="72"/>
        <v>0</v>
      </c>
    </row>
    <row r="811" spans="5:15" ht="15.75">
      <c r="E811" s="12"/>
      <c r="F811" s="12"/>
      <c r="G811" s="12"/>
      <c r="H811" s="12"/>
      <c r="I811" s="12"/>
      <c r="J811" s="12"/>
      <c r="K811" s="12"/>
      <c r="L811" s="12"/>
      <c r="O811" s="3">
        <f t="shared" si="72"/>
        <v>0</v>
      </c>
    </row>
    <row r="812" spans="5:15" ht="15.75">
      <c r="E812" s="12"/>
      <c r="F812" s="12"/>
      <c r="G812" s="12"/>
      <c r="H812" s="12"/>
      <c r="I812" s="12"/>
      <c r="J812" s="12"/>
      <c r="K812" s="12"/>
      <c r="L812" s="12"/>
      <c r="O812" s="3">
        <f t="shared" si="72"/>
        <v>0</v>
      </c>
    </row>
    <row r="813" spans="5:15" ht="15.75">
      <c r="E813" s="12"/>
      <c r="F813" s="12"/>
      <c r="G813" s="12"/>
      <c r="H813" s="12"/>
      <c r="I813" s="12"/>
      <c r="J813" s="12"/>
      <c r="K813" s="12"/>
      <c r="L813" s="12"/>
      <c r="O813" s="3">
        <f t="shared" si="72"/>
        <v>0</v>
      </c>
    </row>
    <row r="814" spans="5:15" ht="15.75">
      <c r="E814" s="12"/>
      <c r="F814" s="12"/>
      <c r="G814" s="12"/>
      <c r="H814" s="12"/>
      <c r="I814" s="12"/>
      <c r="J814" s="12"/>
      <c r="K814" s="12"/>
      <c r="L814" s="12"/>
      <c r="O814" s="3">
        <f t="shared" si="72"/>
        <v>0</v>
      </c>
    </row>
    <row r="815" spans="5:15" ht="15.75">
      <c r="E815" s="12"/>
      <c r="F815" s="12"/>
      <c r="G815" s="12"/>
      <c r="H815" s="12"/>
      <c r="I815" s="12"/>
      <c r="J815" s="12"/>
      <c r="K815" s="12"/>
      <c r="L815" s="12"/>
      <c r="O815" s="3">
        <f t="shared" si="72"/>
        <v>0</v>
      </c>
    </row>
    <row r="816" spans="5:15" ht="15.75">
      <c r="E816" s="12"/>
      <c r="F816" s="12"/>
      <c r="G816" s="12"/>
      <c r="H816" s="12"/>
      <c r="I816" s="12"/>
      <c r="J816" s="12"/>
      <c r="K816" s="12"/>
      <c r="L816" s="12"/>
      <c r="O816" s="3">
        <f t="shared" si="72"/>
        <v>0</v>
      </c>
    </row>
    <row r="817" spans="5:15" ht="15.75">
      <c r="E817" s="12"/>
      <c r="F817" s="12"/>
      <c r="G817" s="12"/>
      <c r="H817" s="12"/>
      <c r="I817" s="12"/>
      <c r="J817" s="12"/>
      <c r="K817" s="12"/>
      <c r="L817" s="12"/>
      <c r="O817" s="3">
        <f t="shared" si="72"/>
        <v>0</v>
      </c>
    </row>
    <row r="818" spans="5:15" ht="15.75">
      <c r="E818" s="12"/>
      <c r="F818" s="12"/>
      <c r="G818" s="12"/>
      <c r="H818" s="12"/>
      <c r="I818" s="12"/>
      <c r="J818" s="12"/>
      <c r="K818" s="12"/>
      <c r="L818" s="12"/>
      <c r="O818" s="3">
        <f t="shared" si="72"/>
        <v>0</v>
      </c>
    </row>
    <row r="819" spans="5:15" ht="15.75">
      <c r="E819" s="12"/>
      <c r="F819" s="12"/>
      <c r="G819" s="12"/>
      <c r="H819" s="12"/>
      <c r="I819" s="12"/>
      <c r="J819" s="12"/>
      <c r="K819" s="12"/>
      <c r="L819" s="12"/>
      <c r="O819" s="3">
        <f t="shared" si="72"/>
        <v>0</v>
      </c>
    </row>
    <row r="820" spans="5:15" ht="15.75">
      <c r="E820" s="12"/>
      <c r="F820" s="12"/>
      <c r="G820" s="12"/>
      <c r="H820" s="12"/>
      <c r="I820" s="12"/>
      <c r="J820" s="12"/>
      <c r="K820" s="12"/>
      <c r="L820" s="12"/>
      <c r="O820" s="3">
        <f t="shared" si="72"/>
        <v>0</v>
      </c>
    </row>
    <row r="821" spans="5:15" ht="15.75">
      <c r="E821" s="12"/>
      <c r="F821" s="12"/>
      <c r="G821" s="12"/>
      <c r="H821" s="12"/>
      <c r="I821" s="12"/>
      <c r="J821" s="12"/>
      <c r="K821" s="12"/>
      <c r="L821" s="12"/>
      <c r="O821" s="3">
        <f t="shared" si="72"/>
        <v>0</v>
      </c>
    </row>
    <row r="822" spans="5:15" ht="15.75">
      <c r="E822" s="12"/>
      <c r="F822" s="12"/>
      <c r="G822" s="12"/>
      <c r="H822" s="12"/>
      <c r="I822" s="12"/>
      <c r="J822" s="12"/>
      <c r="K822" s="12"/>
      <c r="L822" s="12"/>
      <c r="O822" s="3">
        <f aca="true" t="shared" si="73" ref="O822:O885">D822+G822</f>
        <v>0</v>
      </c>
    </row>
    <row r="823" spans="5:15" ht="15.75">
      <c r="E823" s="12"/>
      <c r="F823" s="12"/>
      <c r="G823" s="12"/>
      <c r="H823" s="12"/>
      <c r="I823" s="12"/>
      <c r="J823" s="12"/>
      <c r="K823" s="12"/>
      <c r="L823" s="12"/>
      <c r="O823" s="3">
        <f t="shared" si="73"/>
        <v>0</v>
      </c>
    </row>
    <row r="824" spans="5:15" ht="15.75">
      <c r="E824" s="12"/>
      <c r="F824" s="12"/>
      <c r="G824" s="12"/>
      <c r="H824" s="12"/>
      <c r="I824" s="12"/>
      <c r="J824" s="12"/>
      <c r="K824" s="12"/>
      <c r="L824" s="12"/>
      <c r="O824" s="3">
        <f t="shared" si="73"/>
        <v>0</v>
      </c>
    </row>
    <row r="825" spans="5:15" ht="15.75">
      <c r="E825" s="12"/>
      <c r="F825" s="12"/>
      <c r="G825" s="12"/>
      <c r="H825" s="12"/>
      <c r="I825" s="12"/>
      <c r="J825" s="12"/>
      <c r="K825" s="12"/>
      <c r="L825" s="12"/>
      <c r="O825" s="3">
        <f t="shared" si="73"/>
        <v>0</v>
      </c>
    </row>
    <row r="826" spans="5:15" ht="15.75">
      <c r="E826" s="12"/>
      <c r="F826" s="12"/>
      <c r="G826" s="12"/>
      <c r="H826" s="12"/>
      <c r="I826" s="12"/>
      <c r="J826" s="12"/>
      <c r="K826" s="12"/>
      <c r="L826" s="12"/>
      <c r="O826" s="3">
        <f t="shared" si="73"/>
        <v>0</v>
      </c>
    </row>
    <row r="827" spans="5:15" ht="15.75">
      <c r="E827" s="12"/>
      <c r="F827" s="12"/>
      <c r="G827" s="12"/>
      <c r="H827" s="12"/>
      <c r="I827" s="12"/>
      <c r="J827" s="12"/>
      <c r="K827" s="12"/>
      <c r="L827" s="12"/>
      <c r="O827" s="3">
        <f t="shared" si="73"/>
        <v>0</v>
      </c>
    </row>
    <row r="828" spans="5:15" ht="15.75">
      <c r="E828" s="12"/>
      <c r="F828" s="12"/>
      <c r="G828" s="12"/>
      <c r="H828" s="12"/>
      <c r="I828" s="12"/>
      <c r="J828" s="12"/>
      <c r="K828" s="12"/>
      <c r="L828" s="12"/>
      <c r="O828" s="3">
        <f t="shared" si="73"/>
        <v>0</v>
      </c>
    </row>
    <row r="829" spans="5:15" ht="15.75">
      <c r="E829" s="12"/>
      <c r="F829" s="12"/>
      <c r="G829" s="12"/>
      <c r="H829" s="12"/>
      <c r="I829" s="12"/>
      <c r="J829" s="12"/>
      <c r="K829" s="12"/>
      <c r="L829" s="12"/>
      <c r="O829" s="3">
        <f t="shared" si="73"/>
        <v>0</v>
      </c>
    </row>
    <row r="830" spans="5:15" ht="15.75">
      <c r="E830" s="12"/>
      <c r="F830" s="12"/>
      <c r="G830" s="12"/>
      <c r="H830" s="12"/>
      <c r="I830" s="12"/>
      <c r="J830" s="12"/>
      <c r="K830" s="12"/>
      <c r="L830" s="12"/>
      <c r="O830" s="3">
        <f t="shared" si="73"/>
        <v>0</v>
      </c>
    </row>
    <row r="831" spans="5:15" ht="15.75">
      <c r="E831" s="12"/>
      <c r="F831" s="12"/>
      <c r="G831" s="12"/>
      <c r="H831" s="12"/>
      <c r="I831" s="12"/>
      <c r="J831" s="12"/>
      <c r="K831" s="12"/>
      <c r="L831" s="12"/>
      <c r="O831" s="3">
        <f t="shared" si="73"/>
        <v>0</v>
      </c>
    </row>
    <row r="832" spans="5:15" ht="15.75">
      <c r="E832" s="12"/>
      <c r="F832" s="12"/>
      <c r="G832" s="12"/>
      <c r="H832" s="12"/>
      <c r="I832" s="12"/>
      <c r="J832" s="12"/>
      <c r="K832" s="12"/>
      <c r="L832" s="12"/>
      <c r="O832" s="3">
        <f t="shared" si="73"/>
        <v>0</v>
      </c>
    </row>
    <row r="833" spans="5:15" ht="15.75">
      <c r="E833" s="12"/>
      <c r="F833" s="12"/>
      <c r="G833" s="12"/>
      <c r="H833" s="12"/>
      <c r="I833" s="12"/>
      <c r="J833" s="12"/>
      <c r="K833" s="12"/>
      <c r="L833" s="12"/>
      <c r="O833" s="3">
        <f t="shared" si="73"/>
        <v>0</v>
      </c>
    </row>
    <row r="834" spans="5:15" ht="15.75">
      <c r="E834" s="12"/>
      <c r="F834" s="12"/>
      <c r="G834" s="12"/>
      <c r="H834" s="12"/>
      <c r="I834" s="12"/>
      <c r="J834" s="12"/>
      <c r="K834" s="12"/>
      <c r="L834" s="12"/>
      <c r="O834" s="3">
        <f t="shared" si="73"/>
        <v>0</v>
      </c>
    </row>
    <row r="835" spans="5:15" ht="15.75">
      <c r="E835" s="12"/>
      <c r="F835" s="12"/>
      <c r="G835" s="12"/>
      <c r="H835" s="12"/>
      <c r="I835" s="12"/>
      <c r="J835" s="12"/>
      <c r="K835" s="12"/>
      <c r="L835" s="12"/>
      <c r="O835" s="3">
        <f t="shared" si="73"/>
        <v>0</v>
      </c>
    </row>
    <row r="836" spans="5:15" ht="15.75">
      <c r="E836" s="12"/>
      <c r="F836" s="12"/>
      <c r="G836" s="12"/>
      <c r="H836" s="12"/>
      <c r="I836" s="12"/>
      <c r="J836" s="12"/>
      <c r="K836" s="12"/>
      <c r="L836" s="12"/>
      <c r="O836" s="3">
        <f t="shared" si="73"/>
        <v>0</v>
      </c>
    </row>
    <row r="837" spans="5:15" ht="15.75">
      <c r="E837" s="12"/>
      <c r="F837" s="12"/>
      <c r="G837" s="12"/>
      <c r="H837" s="12"/>
      <c r="I837" s="12"/>
      <c r="J837" s="12"/>
      <c r="K837" s="12"/>
      <c r="L837" s="12"/>
      <c r="O837" s="3">
        <f t="shared" si="73"/>
        <v>0</v>
      </c>
    </row>
    <row r="838" spans="5:15" ht="15.75">
      <c r="E838" s="12"/>
      <c r="F838" s="12"/>
      <c r="G838" s="12"/>
      <c r="H838" s="12"/>
      <c r="I838" s="12"/>
      <c r="J838" s="12"/>
      <c r="K838" s="12"/>
      <c r="L838" s="12"/>
      <c r="O838" s="3">
        <f t="shared" si="73"/>
        <v>0</v>
      </c>
    </row>
    <row r="839" spans="5:15" ht="15.75">
      <c r="E839" s="12"/>
      <c r="F839" s="12"/>
      <c r="G839" s="12"/>
      <c r="H839" s="12"/>
      <c r="I839" s="12"/>
      <c r="J839" s="12"/>
      <c r="K839" s="12"/>
      <c r="L839" s="12"/>
      <c r="O839" s="3">
        <f t="shared" si="73"/>
        <v>0</v>
      </c>
    </row>
    <row r="840" spans="5:15" ht="15.75">
      <c r="E840" s="12"/>
      <c r="F840" s="12"/>
      <c r="G840" s="12"/>
      <c r="H840" s="12"/>
      <c r="I840" s="12"/>
      <c r="J840" s="12"/>
      <c r="K840" s="12"/>
      <c r="L840" s="12"/>
      <c r="O840" s="3">
        <f t="shared" si="73"/>
        <v>0</v>
      </c>
    </row>
    <row r="841" spans="5:15" ht="15.75">
      <c r="E841" s="12"/>
      <c r="F841" s="12"/>
      <c r="G841" s="12"/>
      <c r="H841" s="12"/>
      <c r="I841" s="12"/>
      <c r="J841" s="12"/>
      <c r="K841" s="12"/>
      <c r="L841" s="12"/>
      <c r="O841" s="3">
        <f t="shared" si="73"/>
        <v>0</v>
      </c>
    </row>
    <row r="842" spans="5:15" ht="15.75">
      <c r="E842" s="12"/>
      <c r="F842" s="12"/>
      <c r="G842" s="12"/>
      <c r="H842" s="12"/>
      <c r="I842" s="12"/>
      <c r="J842" s="12"/>
      <c r="K842" s="12"/>
      <c r="L842" s="12"/>
      <c r="O842" s="3">
        <f t="shared" si="73"/>
        <v>0</v>
      </c>
    </row>
    <row r="843" spans="5:15" ht="15.75">
      <c r="E843" s="12"/>
      <c r="F843" s="12"/>
      <c r="G843" s="12"/>
      <c r="H843" s="12"/>
      <c r="I843" s="12"/>
      <c r="J843" s="12"/>
      <c r="K843" s="12"/>
      <c r="L843" s="12"/>
      <c r="O843" s="3">
        <f t="shared" si="73"/>
        <v>0</v>
      </c>
    </row>
    <row r="844" spans="5:15" ht="15.75">
      <c r="E844" s="12"/>
      <c r="F844" s="12"/>
      <c r="G844" s="12"/>
      <c r="H844" s="12"/>
      <c r="I844" s="12"/>
      <c r="J844" s="12"/>
      <c r="K844" s="12"/>
      <c r="L844" s="12"/>
      <c r="O844" s="3">
        <f t="shared" si="73"/>
        <v>0</v>
      </c>
    </row>
    <row r="845" spans="5:15" ht="15.75">
      <c r="E845" s="12"/>
      <c r="F845" s="12"/>
      <c r="G845" s="12"/>
      <c r="H845" s="12"/>
      <c r="I845" s="12"/>
      <c r="J845" s="12"/>
      <c r="K845" s="12"/>
      <c r="L845" s="12"/>
      <c r="O845" s="3">
        <f t="shared" si="73"/>
        <v>0</v>
      </c>
    </row>
    <row r="846" spans="5:15" ht="15.75">
      <c r="E846" s="12"/>
      <c r="F846" s="12"/>
      <c r="G846" s="12"/>
      <c r="H846" s="12"/>
      <c r="I846" s="12"/>
      <c r="J846" s="12"/>
      <c r="K846" s="12"/>
      <c r="L846" s="12"/>
      <c r="O846" s="3">
        <f t="shared" si="73"/>
        <v>0</v>
      </c>
    </row>
    <row r="847" spans="5:15" ht="15.75">
      <c r="E847" s="12"/>
      <c r="F847" s="12"/>
      <c r="G847" s="12"/>
      <c r="H847" s="12"/>
      <c r="I847" s="12"/>
      <c r="J847" s="12"/>
      <c r="K847" s="12"/>
      <c r="L847" s="12"/>
      <c r="O847" s="3">
        <f t="shared" si="73"/>
        <v>0</v>
      </c>
    </row>
    <row r="848" spans="5:15" ht="15.75">
      <c r="E848" s="12"/>
      <c r="F848" s="12"/>
      <c r="G848" s="12"/>
      <c r="H848" s="12"/>
      <c r="I848" s="12"/>
      <c r="J848" s="12"/>
      <c r="K848" s="12"/>
      <c r="L848" s="12"/>
      <c r="O848" s="3">
        <f t="shared" si="73"/>
        <v>0</v>
      </c>
    </row>
    <row r="849" spans="5:15" ht="15.75">
      <c r="E849" s="12"/>
      <c r="F849" s="12"/>
      <c r="G849" s="12"/>
      <c r="H849" s="12"/>
      <c r="I849" s="12"/>
      <c r="J849" s="12"/>
      <c r="K849" s="12"/>
      <c r="L849" s="12"/>
      <c r="O849" s="3">
        <f t="shared" si="73"/>
        <v>0</v>
      </c>
    </row>
    <row r="850" spans="5:15" ht="15.75">
      <c r="E850" s="12"/>
      <c r="F850" s="12"/>
      <c r="G850" s="12"/>
      <c r="H850" s="12"/>
      <c r="I850" s="12"/>
      <c r="J850" s="12"/>
      <c r="K850" s="12"/>
      <c r="L850" s="12"/>
      <c r="O850" s="3">
        <f t="shared" si="73"/>
        <v>0</v>
      </c>
    </row>
    <row r="851" spans="5:15" ht="15.75">
      <c r="E851" s="12"/>
      <c r="F851" s="12"/>
      <c r="G851" s="12"/>
      <c r="H851" s="12"/>
      <c r="I851" s="12"/>
      <c r="J851" s="12"/>
      <c r="K851" s="12"/>
      <c r="L851" s="12"/>
      <c r="O851" s="3">
        <f t="shared" si="73"/>
        <v>0</v>
      </c>
    </row>
    <row r="852" spans="5:15" ht="15.75">
      <c r="E852" s="12"/>
      <c r="F852" s="12"/>
      <c r="G852" s="12"/>
      <c r="H852" s="12"/>
      <c r="I852" s="12"/>
      <c r="J852" s="12"/>
      <c r="K852" s="12"/>
      <c r="L852" s="12"/>
      <c r="O852" s="3">
        <f t="shared" si="73"/>
        <v>0</v>
      </c>
    </row>
    <row r="853" spans="5:15" ht="15.75">
      <c r="E853" s="12"/>
      <c r="F853" s="12"/>
      <c r="G853" s="12"/>
      <c r="H853" s="12"/>
      <c r="I853" s="12"/>
      <c r="J853" s="12"/>
      <c r="K853" s="12"/>
      <c r="L853" s="12"/>
      <c r="O853" s="3">
        <f t="shared" si="73"/>
        <v>0</v>
      </c>
    </row>
    <row r="854" spans="5:15" ht="15.75">
      <c r="E854" s="12"/>
      <c r="F854" s="12"/>
      <c r="G854" s="12"/>
      <c r="H854" s="12"/>
      <c r="I854" s="12"/>
      <c r="J854" s="12"/>
      <c r="K854" s="12"/>
      <c r="L854" s="12"/>
      <c r="O854" s="3">
        <f t="shared" si="73"/>
        <v>0</v>
      </c>
    </row>
    <row r="855" spans="5:15" ht="15.75">
      <c r="E855" s="12"/>
      <c r="F855" s="12"/>
      <c r="G855" s="12"/>
      <c r="H855" s="12"/>
      <c r="I855" s="12"/>
      <c r="J855" s="12"/>
      <c r="K855" s="12"/>
      <c r="L855" s="12"/>
      <c r="O855" s="3">
        <f t="shared" si="73"/>
        <v>0</v>
      </c>
    </row>
    <row r="856" spans="5:15" ht="15.75">
      <c r="E856" s="12"/>
      <c r="F856" s="12"/>
      <c r="G856" s="12"/>
      <c r="H856" s="12"/>
      <c r="I856" s="12"/>
      <c r="J856" s="12"/>
      <c r="K856" s="12"/>
      <c r="L856" s="12"/>
      <c r="O856" s="3">
        <f t="shared" si="73"/>
        <v>0</v>
      </c>
    </row>
    <row r="857" spans="5:15" ht="15.75">
      <c r="E857" s="12"/>
      <c r="F857" s="12"/>
      <c r="G857" s="12"/>
      <c r="H857" s="12"/>
      <c r="I857" s="12"/>
      <c r="J857" s="12"/>
      <c r="K857" s="12"/>
      <c r="L857" s="12"/>
      <c r="O857" s="3">
        <f t="shared" si="73"/>
        <v>0</v>
      </c>
    </row>
    <row r="858" spans="5:15" ht="15.75">
      <c r="E858" s="12"/>
      <c r="F858" s="12"/>
      <c r="G858" s="12"/>
      <c r="H858" s="12"/>
      <c r="I858" s="12"/>
      <c r="J858" s="12"/>
      <c r="K858" s="12"/>
      <c r="L858" s="12"/>
      <c r="O858" s="3">
        <f t="shared" si="73"/>
        <v>0</v>
      </c>
    </row>
    <row r="859" spans="5:15" ht="15.75">
      <c r="E859" s="12"/>
      <c r="F859" s="12"/>
      <c r="G859" s="12"/>
      <c r="H859" s="12"/>
      <c r="I859" s="12"/>
      <c r="J859" s="12"/>
      <c r="K859" s="12"/>
      <c r="L859" s="12"/>
      <c r="O859" s="3">
        <f t="shared" si="73"/>
        <v>0</v>
      </c>
    </row>
    <row r="860" spans="5:15" ht="15.75">
      <c r="E860" s="12"/>
      <c r="F860" s="12"/>
      <c r="G860" s="12"/>
      <c r="H860" s="12"/>
      <c r="I860" s="12"/>
      <c r="J860" s="12"/>
      <c r="K860" s="12"/>
      <c r="L860" s="12"/>
      <c r="O860" s="3">
        <f t="shared" si="73"/>
        <v>0</v>
      </c>
    </row>
    <row r="861" spans="5:15" ht="15.75">
      <c r="E861" s="12"/>
      <c r="F861" s="12"/>
      <c r="G861" s="12"/>
      <c r="H861" s="12"/>
      <c r="I861" s="12"/>
      <c r="J861" s="12"/>
      <c r="K861" s="12"/>
      <c r="L861" s="12"/>
      <c r="O861" s="3">
        <f t="shared" si="73"/>
        <v>0</v>
      </c>
    </row>
    <row r="862" spans="5:15" ht="15.75">
      <c r="E862" s="12"/>
      <c r="F862" s="12"/>
      <c r="G862" s="12"/>
      <c r="H862" s="12"/>
      <c r="I862" s="12"/>
      <c r="J862" s="12"/>
      <c r="K862" s="12"/>
      <c r="L862" s="12"/>
      <c r="O862" s="3">
        <f t="shared" si="73"/>
        <v>0</v>
      </c>
    </row>
    <row r="863" spans="5:15" ht="15.75">
      <c r="E863" s="12"/>
      <c r="F863" s="12"/>
      <c r="G863" s="12"/>
      <c r="H863" s="12"/>
      <c r="I863" s="12"/>
      <c r="J863" s="12"/>
      <c r="K863" s="12"/>
      <c r="L863" s="12"/>
      <c r="O863" s="3">
        <f t="shared" si="73"/>
        <v>0</v>
      </c>
    </row>
    <row r="864" spans="5:15" ht="15.75">
      <c r="E864" s="12"/>
      <c r="F864" s="12"/>
      <c r="G864" s="12"/>
      <c r="H864" s="12"/>
      <c r="I864" s="12"/>
      <c r="J864" s="12"/>
      <c r="K864" s="12"/>
      <c r="L864" s="12"/>
      <c r="O864" s="3">
        <f t="shared" si="73"/>
        <v>0</v>
      </c>
    </row>
    <row r="865" spans="5:15" ht="15.75">
      <c r="E865" s="12"/>
      <c r="F865" s="12"/>
      <c r="G865" s="12"/>
      <c r="H865" s="12"/>
      <c r="I865" s="12"/>
      <c r="J865" s="12"/>
      <c r="K865" s="12"/>
      <c r="L865" s="12"/>
      <c r="O865" s="3">
        <f t="shared" si="73"/>
        <v>0</v>
      </c>
    </row>
    <row r="866" spans="5:15" ht="15.75">
      <c r="E866" s="12"/>
      <c r="F866" s="12"/>
      <c r="G866" s="12"/>
      <c r="H866" s="12"/>
      <c r="I866" s="12"/>
      <c r="J866" s="12"/>
      <c r="K866" s="12"/>
      <c r="L866" s="12"/>
      <c r="O866" s="3">
        <f t="shared" si="73"/>
        <v>0</v>
      </c>
    </row>
    <row r="867" spans="5:15" ht="15.75">
      <c r="E867" s="12"/>
      <c r="F867" s="12"/>
      <c r="G867" s="12"/>
      <c r="H867" s="12"/>
      <c r="I867" s="12"/>
      <c r="J867" s="12"/>
      <c r="K867" s="12"/>
      <c r="L867" s="12"/>
      <c r="O867" s="3">
        <f t="shared" si="73"/>
        <v>0</v>
      </c>
    </row>
    <row r="868" spans="5:15" ht="15.75">
      <c r="E868" s="12"/>
      <c r="F868" s="12"/>
      <c r="G868" s="12"/>
      <c r="H868" s="12"/>
      <c r="I868" s="12"/>
      <c r="J868" s="12"/>
      <c r="K868" s="12"/>
      <c r="L868" s="12"/>
      <c r="O868" s="3">
        <f t="shared" si="73"/>
        <v>0</v>
      </c>
    </row>
    <row r="869" spans="5:15" ht="15.75">
      <c r="E869" s="12"/>
      <c r="F869" s="12"/>
      <c r="G869" s="12"/>
      <c r="H869" s="12"/>
      <c r="I869" s="12"/>
      <c r="J869" s="12"/>
      <c r="K869" s="12"/>
      <c r="L869" s="12"/>
      <c r="O869" s="3">
        <f t="shared" si="73"/>
        <v>0</v>
      </c>
    </row>
    <row r="870" spans="5:15" ht="15.75">
      <c r="E870" s="12"/>
      <c r="F870" s="12"/>
      <c r="G870" s="12"/>
      <c r="H870" s="12"/>
      <c r="I870" s="12"/>
      <c r="J870" s="12"/>
      <c r="K870" s="12"/>
      <c r="L870" s="12"/>
      <c r="O870" s="3">
        <f t="shared" si="73"/>
        <v>0</v>
      </c>
    </row>
    <row r="871" spans="5:15" ht="15.75">
      <c r="E871" s="12"/>
      <c r="F871" s="12"/>
      <c r="G871" s="12"/>
      <c r="H871" s="12"/>
      <c r="I871" s="12"/>
      <c r="J871" s="12"/>
      <c r="K871" s="12"/>
      <c r="L871" s="12"/>
      <c r="O871" s="3">
        <f t="shared" si="73"/>
        <v>0</v>
      </c>
    </row>
    <row r="872" spans="5:15" ht="15.75">
      <c r="E872" s="12"/>
      <c r="F872" s="12"/>
      <c r="G872" s="12"/>
      <c r="H872" s="12"/>
      <c r="I872" s="12"/>
      <c r="J872" s="12"/>
      <c r="K872" s="12"/>
      <c r="L872" s="12"/>
      <c r="O872" s="3">
        <f t="shared" si="73"/>
        <v>0</v>
      </c>
    </row>
    <row r="873" spans="5:15" ht="15.75">
      <c r="E873" s="12"/>
      <c r="F873" s="12"/>
      <c r="G873" s="12"/>
      <c r="H873" s="12"/>
      <c r="I873" s="12"/>
      <c r="J873" s="12"/>
      <c r="K873" s="12"/>
      <c r="L873" s="12"/>
      <c r="O873" s="3">
        <f t="shared" si="73"/>
        <v>0</v>
      </c>
    </row>
    <row r="874" spans="5:15" ht="15.75">
      <c r="E874" s="12"/>
      <c r="F874" s="12"/>
      <c r="G874" s="12"/>
      <c r="H874" s="12"/>
      <c r="I874" s="12"/>
      <c r="J874" s="12"/>
      <c r="K874" s="12"/>
      <c r="L874" s="12"/>
      <c r="O874" s="3">
        <f t="shared" si="73"/>
        <v>0</v>
      </c>
    </row>
    <row r="875" spans="5:15" ht="15.75">
      <c r="E875" s="12"/>
      <c r="F875" s="12"/>
      <c r="G875" s="12"/>
      <c r="H875" s="12"/>
      <c r="I875" s="12"/>
      <c r="J875" s="12"/>
      <c r="K875" s="12"/>
      <c r="L875" s="12"/>
      <c r="O875" s="3">
        <f t="shared" si="73"/>
        <v>0</v>
      </c>
    </row>
    <row r="876" spans="5:15" ht="15.75">
      <c r="E876" s="12"/>
      <c r="F876" s="12"/>
      <c r="G876" s="12"/>
      <c r="H876" s="12"/>
      <c r="I876" s="12"/>
      <c r="J876" s="12"/>
      <c r="K876" s="12"/>
      <c r="L876" s="12"/>
      <c r="O876" s="3">
        <f t="shared" si="73"/>
        <v>0</v>
      </c>
    </row>
    <row r="877" spans="5:15" ht="15.75">
      <c r="E877" s="12"/>
      <c r="F877" s="12"/>
      <c r="G877" s="12"/>
      <c r="H877" s="12"/>
      <c r="I877" s="12"/>
      <c r="J877" s="12"/>
      <c r="K877" s="12"/>
      <c r="L877" s="12"/>
      <c r="O877" s="3">
        <f t="shared" si="73"/>
        <v>0</v>
      </c>
    </row>
    <row r="878" spans="5:15" ht="15.75">
      <c r="E878" s="12"/>
      <c r="F878" s="12"/>
      <c r="G878" s="12"/>
      <c r="H878" s="12"/>
      <c r="I878" s="12"/>
      <c r="J878" s="12"/>
      <c r="K878" s="12"/>
      <c r="L878" s="12"/>
      <c r="O878" s="3">
        <f t="shared" si="73"/>
        <v>0</v>
      </c>
    </row>
    <row r="879" spans="5:15" ht="15.75">
      <c r="E879" s="12"/>
      <c r="F879" s="12"/>
      <c r="G879" s="12"/>
      <c r="H879" s="12"/>
      <c r="I879" s="12"/>
      <c r="J879" s="12"/>
      <c r="K879" s="12"/>
      <c r="L879" s="12"/>
      <c r="O879" s="3">
        <f t="shared" si="73"/>
        <v>0</v>
      </c>
    </row>
    <row r="880" spans="5:15" ht="15.75">
      <c r="E880" s="12"/>
      <c r="F880" s="12"/>
      <c r="G880" s="12"/>
      <c r="H880" s="12"/>
      <c r="I880" s="12"/>
      <c r="J880" s="12"/>
      <c r="K880" s="12"/>
      <c r="L880" s="12"/>
      <c r="O880" s="3">
        <f t="shared" si="73"/>
        <v>0</v>
      </c>
    </row>
    <row r="881" spans="5:15" ht="15.75">
      <c r="E881" s="12"/>
      <c r="F881" s="12"/>
      <c r="G881" s="12"/>
      <c r="H881" s="12"/>
      <c r="I881" s="12"/>
      <c r="J881" s="12"/>
      <c r="K881" s="12"/>
      <c r="L881" s="12"/>
      <c r="O881" s="3">
        <f t="shared" si="73"/>
        <v>0</v>
      </c>
    </row>
    <row r="882" spans="5:15" ht="15.75">
      <c r="E882" s="12"/>
      <c r="F882" s="12"/>
      <c r="G882" s="12"/>
      <c r="H882" s="12"/>
      <c r="I882" s="12"/>
      <c r="J882" s="12"/>
      <c r="K882" s="12"/>
      <c r="L882" s="12"/>
      <c r="O882" s="3">
        <f t="shared" si="73"/>
        <v>0</v>
      </c>
    </row>
    <row r="883" spans="5:15" ht="15.75">
      <c r="E883" s="12"/>
      <c r="F883" s="12"/>
      <c r="G883" s="12"/>
      <c r="H883" s="12"/>
      <c r="I883" s="12"/>
      <c r="J883" s="12"/>
      <c r="K883" s="12"/>
      <c r="L883" s="12"/>
      <c r="O883" s="3">
        <f t="shared" si="73"/>
        <v>0</v>
      </c>
    </row>
    <row r="884" spans="5:15" ht="15.75">
      <c r="E884" s="12"/>
      <c r="F884" s="12"/>
      <c r="G884" s="12"/>
      <c r="H884" s="12"/>
      <c r="I884" s="12"/>
      <c r="J884" s="12"/>
      <c r="K884" s="12"/>
      <c r="L884" s="12"/>
      <c r="O884" s="3">
        <f t="shared" si="73"/>
        <v>0</v>
      </c>
    </row>
    <row r="885" spans="5:15" ht="15.75">
      <c r="E885" s="12"/>
      <c r="F885" s="12"/>
      <c r="G885" s="12"/>
      <c r="H885" s="12"/>
      <c r="I885" s="12"/>
      <c r="J885" s="12"/>
      <c r="K885" s="12"/>
      <c r="L885" s="12"/>
      <c r="O885" s="3">
        <f t="shared" si="73"/>
        <v>0</v>
      </c>
    </row>
    <row r="886" spans="5:15" ht="15.75">
      <c r="E886" s="12"/>
      <c r="F886" s="12"/>
      <c r="G886" s="12"/>
      <c r="H886" s="12"/>
      <c r="I886" s="12"/>
      <c r="J886" s="12"/>
      <c r="K886" s="12"/>
      <c r="L886" s="12"/>
      <c r="O886" s="3">
        <f aca="true" t="shared" si="74" ref="O886:O908">D886+G886</f>
        <v>0</v>
      </c>
    </row>
    <row r="887" spans="5:15" ht="15.75">
      <c r="E887" s="12"/>
      <c r="F887" s="12"/>
      <c r="G887" s="12"/>
      <c r="H887" s="12"/>
      <c r="I887" s="12"/>
      <c r="J887" s="12"/>
      <c r="K887" s="12"/>
      <c r="L887" s="12"/>
      <c r="O887" s="3">
        <f t="shared" si="74"/>
        <v>0</v>
      </c>
    </row>
    <row r="888" spans="5:15" ht="15.75">
      <c r="E888" s="12"/>
      <c r="F888" s="12"/>
      <c r="G888" s="12"/>
      <c r="H888" s="12"/>
      <c r="I888" s="12"/>
      <c r="J888" s="12"/>
      <c r="K888" s="12"/>
      <c r="L888" s="12"/>
      <c r="O888" s="3">
        <f t="shared" si="74"/>
        <v>0</v>
      </c>
    </row>
    <row r="889" spans="5:15" ht="15.75">
      <c r="E889" s="12"/>
      <c r="F889" s="12"/>
      <c r="G889" s="12"/>
      <c r="H889" s="12"/>
      <c r="I889" s="12"/>
      <c r="J889" s="12"/>
      <c r="K889" s="12"/>
      <c r="L889" s="12"/>
      <c r="O889" s="3">
        <f t="shared" si="74"/>
        <v>0</v>
      </c>
    </row>
    <row r="890" spans="5:15" ht="15.75">
      <c r="E890" s="12"/>
      <c r="F890" s="12"/>
      <c r="G890" s="12"/>
      <c r="H890" s="12"/>
      <c r="I890" s="12"/>
      <c r="J890" s="12"/>
      <c r="K890" s="12"/>
      <c r="L890" s="12"/>
      <c r="O890" s="3">
        <f t="shared" si="74"/>
        <v>0</v>
      </c>
    </row>
    <row r="891" spans="5:15" ht="15.75">
      <c r="E891" s="12"/>
      <c r="F891" s="12"/>
      <c r="G891" s="12"/>
      <c r="H891" s="12"/>
      <c r="I891" s="12"/>
      <c r="J891" s="12"/>
      <c r="K891" s="12"/>
      <c r="L891" s="12"/>
      <c r="O891" s="3">
        <f t="shared" si="74"/>
        <v>0</v>
      </c>
    </row>
    <row r="892" spans="5:15" ht="15.75">
      <c r="E892" s="12"/>
      <c r="F892" s="12"/>
      <c r="G892" s="12"/>
      <c r="H892" s="12"/>
      <c r="I892" s="12"/>
      <c r="J892" s="12"/>
      <c r="K892" s="12"/>
      <c r="L892" s="12"/>
      <c r="O892" s="3">
        <f t="shared" si="74"/>
        <v>0</v>
      </c>
    </row>
    <row r="893" spans="5:15" ht="15.75">
      <c r="E893" s="12"/>
      <c r="F893" s="12"/>
      <c r="G893" s="12"/>
      <c r="H893" s="12"/>
      <c r="I893" s="12"/>
      <c r="J893" s="12"/>
      <c r="K893" s="12"/>
      <c r="L893" s="12"/>
      <c r="O893" s="3">
        <f t="shared" si="74"/>
        <v>0</v>
      </c>
    </row>
    <row r="894" spans="5:15" ht="15.75">
      <c r="E894" s="12"/>
      <c r="F894" s="12"/>
      <c r="G894" s="12"/>
      <c r="H894" s="12"/>
      <c r="I894" s="12"/>
      <c r="J894" s="12"/>
      <c r="K894" s="12"/>
      <c r="L894" s="12"/>
      <c r="O894" s="3">
        <f t="shared" si="74"/>
        <v>0</v>
      </c>
    </row>
    <row r="895" spans="5:15" ht="15.75">
      <c r="E895" s="12"/>
      <c r="F895" s="12"/>
      <c r="G895" s="12"/>
      <c r="H895" s="12"/>
      <c r="I895" s="12"/>
      <c r="J895" s="12"/>
      <c r="K895" s="12"/>
      <c r="L895" s="12"/>
      <c r="O895" s="3">
        <f t="shared" si="74"/>
        <v>0</v>
      </c>
    </row>
    <row r="896" spans="5:15" ht="15.75">
      <c r="E896" s="12"/>
      <c r="F896" s="12"/>
      <c r="G896" s="12"/>
      <c r="H896" s="12"/>
      <c r="I896" s="12"/>
      <c r="J896" s="12"/>
      <c r="K896" s="12"/>
      <c r="L896" s="12"/>
      <c r="O896" s="3">
        <f t="shared" si="74"/>
        <v>0</v>
      </c>
    </row>
    <row r="897" spans="5:15" ht="15.75">
      <c r="E897" s="12"/>
      <c r="F897" s="12"/>
      <c r="G897" s="12"/>
      <c r="H897" s="12"/>
      <c r="I897" s="12"/>
      <c r="J897" s="12"/>
      <c r="K897" s="12"/>
      <c r="L897" s="12"/>
      <c r="O897" s="3">
        <f t="shared" si="74"/>
        <v>0</v>
      </c>
    </row>
    <row r="898" spans="5:15" ht="15.75">
      <c r="E898" s="12"/>
      <c r="F898" s="12"/>
      <c r="G898" s="12"/>
      <c r="H898" s="12"/>
      <c r="I898" s="12"/>
      <c r="J898" s="12"/>
      <c r="K898" s="12"/>
      <c r="L898" s="12"/>
      <c r="O898" s="3">
        <f t="shared" si="74"/>
        <v>0</v>
      </c>
    </row>
    <row r="899" spans="5:15" ht="15.75">
      <c r="E899" s="12"/>
      <c r="F899" s="12"/>
      <c r="G899" s="12"/>
      <c r="H899" s="12"/>
      <c r="I899" s="12"/>
      <c r="J899" s="12"/>
      <c r="K899" s="12"/>
      <c r="L899" s="12"/>
      <c r="O899" s="3">
        <f t="shared" si="74"/>
        <v>0</v>
      </c>
    </row>
    <row r="900" spans="5:15" ht="15.75">
      <c r="E900" s="12"/>
      <c r="F900" s="12"/>
      <c r="G900" s="12"/>
      <c r="H900" s="12"/>
      <c r="I900" s="12"/>
      <c r="J900" s="12"/>
      <c r="K900" s="12"/>
      <c r="L900" s="12"/>
      <c r="O900" s="3">
        <f t="shared" si="74"/>
        <v>0</v>
      </c>
    </row>
    <row r="901" spans="5:15" ht="15.75">
      <c r="E901" s="12"/>
      <c r="F901" s="12"/>
      <c r="G901" s="12"/>
      <c r="H901" s="12"/>
      <c r="I901" s="12"/>
      <c r="J901" s="12"/>
      <c r="K901" s="12"/>
      <c r="L901" s="12"/>
      <c r="O901" s="3">
        <f t="shared" si="74"/>
        <v>0</v>
      </c>
    </row>
    <row r="902" spans="5:15" ht="15.75">
      <c r="E902" s="12"/>
      <c r="F902" s="12"/>
      <c r="G902" s="12"/>
      <c r="H902" s="12"/>
      <c r="I902" s="12"/>
      <c r="J902" s="12"/>
      <c r="K902" s="12"/>
      <c r="L902" s="12"/>
      <c r="O902" s="3">
        <f t="shared" si="74"/>
        <v>0</v>
      </c>
    </row>
    <row r="903" spans="5:15" ht="15.75">
      <c r="E903" s="12"/>
      <c r="F903" s="12"/>
      <c r="G903" s="12"/>
      <c r="H903" s="12"/>
      <c r="I903" s="12"/>
      <c r="J903" s="12"/>
      <c r="K903" s="12"/>
      <c r="L903" s="12"/>
      <c r="O903" s="3">
        <f t="shared" si="74"/>
        <v>0</v>
      </c>
    </row>
    <row r="904" spans="5:15" ht="15.75">
      <c r="E904" s="12"/>
      <c r="F904" s="12"/>
      <c r="G904" s="12"/>
      <c r="H904" s="12"/>
      <c r="I904" s="12"/>
      <c r="J904" s="12"/>
      <c r="K904" s="12"/>
      <c r="L904" s="12"/>
      <c r="O904" s="3">
        <f t="shared" si="74"/>
        <v>0</v>
      </c>
    </row>
    <row r="905" spans="5:15" ht="15.75">
      <c r="E905" s="12"/>
      <c r="F905" s="12"/>
      <c r="G905" s="12"/>
      <c r="H905" s="12"/>
      <c r="I905" s="12"/>
      <c r="J905" s="12"/>
      <c r="K905" s="12"/>
      <c r="L905" s="12"/>
      <c r="O905" s="3">
        <f t="shared" si="74"/>
        <v>0</v>
      </c>
    </row>
    <row r="906" spans="5:15" ht="15.75">
      <c r="E906" s="12"/>
      <c r="F906" s="12"/>
      <c r="G906" s="12"/>
      <c r="H906" s="12"/>
      <c r="I906" s="12"/>
      <c r="J906" s="12"/>
      <c r="K906" s="12"/>
      <c r="L906" s="12"/>
      <c r="O906" s="3">
        <f t="shared" si="74"/>
        <v>0</v>
      </c>
    </row>
    <row r="907" spans="5:15" ht="15.75">
      <c r="E907" s="12"/>
      <c r="F907" s="12"/>
      <c r="G907" s="12"/>
      <c r="H907" s="12"/>
      <c r="I907" s="12"/>
      <c r="J907" s="12"/>
      <c r="K907" s="12"/>
      <c r="L907" s="12"/>
      <c r="O907" s="3">
        <f t="shared" si="74"/>
        <v>0</v>
      </c>
    </row>
    <row r="908" spans="5:15" ht="15.75">
      <c r="E908" s="12"/>
      <c r="F908" s="12"/>
      <c r="G908" s="12"/>
      <c r="H908" s="12"/>
      <c r="I908" s="12"/>
      <c r="J908" s="12"/>
      <c r="K908" s="12"/>
      <c r="L908" s="12"/>
      <c r="O908" s="3">
        <f t="shared" si="74"/>
        <v>0</v>
      </c>
    </row>
    <row r="909" spans="5:12" ht="15.75">
      <c r="E909" s="12"/>
      <c r="F909" s="12"/>
      <c r="G909" s="12"/>
      <c r="H909" s="12"/>
      <c r="I909" s="12"/>
      <c r="J909" s="12"/>
      <c r="K909" s="12"/>
      <c r="L909" s="12"/>
    </row>
    <row r="910" spans="5:12" ht="15.75">
      <c r="E910" s="12"/>
      <c r="F910" s="12"/>
      <c r="G910" s="12"/>
      <c r="H910" s="12"/>
      <c r="I910" s="12"/>
      <c r="J910" s="12"/>
      <c r="K910" s="12"/>
      <c r="L910" s="12"/>
    </row>
    <row r="911" spans="5:12" ht="15.75">
      <c r="E911" s="12"/>
      <c r="F911" s="12"/>
      <c r="G911" s="12"/>
      <c r="H911" s="12"/>
      <c r="I911" s="12"/>
      <c r="J911" s="12"/>
      <c r="K911" s="12"/>
      <c r="L911" s="12"/>
    </row>
    <row r="912" spans="5:12" ht="15.75">
      <c r="E912" s="12"/>
      <c r="F912" s="12"/>
      <c r="G912" s="12"/>
      <c r="H912" s="12"/>
      <c r="I912" s="12"/>
      <c r="J912" s="12"/>
      <c r="K912" s="12"/>
      <c r="L912" s="12"/>
    </row>
    <row r="913" spans="5:12" ht="15.75">
      <c r="E913" s="12"/>
      <c r="F913" s="12"/>
      <c r="G913" s="12"/>
      <c r="H913" s="12"/>
      <c r="I913" s="12"/>
      <c r="J913" s="12"/>
      <c r="K913" s="12"/>
      <c r="L913" s="12"/>
    </row>
    <row r="914" spans="5:12" ht="15.75">
      <c r="E914" s="12"/>
      <c r="F914" s="12"/>
      <c r="G914" s="12"/>
      <c r="H914" s="12"/>
      <c r="I914" s="12"/>
      <c r="J914" s="12"/>
      <c r="K914" s="12"/>
      <c r="L914" s="12"/>
    </row>
    <row r="915" spans="5:12" ht="15.75">
      <c r="E915" s="12"/>
      <c r="F915" s="12"/>
      <c r="G915" s="12"/>
      <c r="H915" s="12"/>
      <c r="I915" s="12"/>
      <c r="J915" s="12"/>
      <c r="K915" s="12"/>
      <c r="L915" s="12"/>
    </row>
    <row r="916" spans="5:12" ht="15.75">
      <c r="E916" s="12"/>
      <c r="F916" s="12"/>
      <c r="G916" s="12"/>
      <c r="H916" s="12"/>
      <c r="I916" s="12"/>
      <c r="J916" s="12"/>
      <c r="K916" s="12"/>
      <c r="L916" s="12"/>
    </row>
    <row r="917" spans="5:12" ht="15.75">
      <c r="E917" s="12"/>
      <c r="F917" s="12"/>
      <c r="G917" s="12"/>
      <c r="H917" s="12"/>
      <c r="I917" s="12"/>
      <c r="J917" s="12"/>
      <c r="K917" s="12"/>
      <c r="L917" s="12"/>
    </row>
    <row r="918" spans="5:12" ht="15.75">
      <c r="E918" s="12"/>
      <c r="F918" s="12"/>
      <c r="G918" s="12"/>
      <c r="H918" s="12"/>
      <c r="I918" s="12"/>
      <c r="J918" s="12"/>
      <c r="K918" s="12"/>
      <c r="L918" s="12"/>
    </row>
    <row r="919" spans="5:12" ht="15.75">
      <c r="E919" s="12"/>
      <c r="F919" s="12"/>
      <c r="G919" s="12"/>
      <c r="H919" s="12"/>
      <c r="I919" s="12"/>
      <c r="J919" s="12"/>
      <c r="K919" s="12"/>
      <c r="L919" s="12"/>
    </row>
    <row r="920" spans="5:12" ht="15.75">
      <c r="E920" s="12"/>
      <c r="F920" s="12"/>
      <c r="G920" s="12"/>
      <c r="H920" s="12"/>
      <c r="I920" s="12"/>
      <c r="J920" s="12"/>
      <c r="K920" s="12"/>
      <c r="L920" s="12"/>
    </row>
    <row r="921" spans="5:12" ht="15.75">
      <c r="E921" s="12"/>
      <c r="F921" s="12"/>
      <c r="G921" s="12"/>
      <c r="H921" s="12"/>
      <c r="I921" s="12"/>
      <c r="J921" s="12"/>
      <c r="K921" s="12"/>
      <c r="L921" s="12"/>
    </row>
    <row r="922" spans="5:12" ht="15.75">
      <c r="E922" s="12"/>
      <c r="F922" s="12"/>
      <c r="G922" s="12"/>
      <c r="H922" s="12"/>
      <c r="I922" s="12"/>
      <c r="J922" s="12"/>
      <c r="K922" s="12"/>
      <c r="L922" s="12"/>
    </row>
    <row r="923" spans="5:12" ht="15.75">
      <c r="E923" s="12"/>
      <c r="F923" s="12"/>
      <c r="G923" s="12"/>
      <c r="H923" s="12"/>
      <c r="I923" s="12"/>
      <c r="J923" s="12"/>
      <c r="K923" s="12"/>
      <c r="L923" s="12"/>
    </row>
    <row r="924" spans="5:12" ht="15.75">
      <c r="E924" s="12"/>
      <c r="F924" s="12"/>
      <c r="G924" s="12"/>
      <c r="H924" s="12"/>
      <c r="I924" s="12"/>
      <c r="J924" s="12"/>
      <c r="K924" s="12"/>
      <c r="L924" s="12"/>
    </row>
    <row r="925" spans="5:12" ht="15.75">
      <c r="E925" s="12"/>
      <c r="F925" s="12"/>
      <c r="G925" s="12"/>
      <c r="H925" s="12"/>
      <c r="I925" s="12"/>
      <c r="J925" s="12"/>
      <c r="K925" s="12"/>
      <c r="L925" s="12"/>
    </row>
    <row r="926" spans="5:12" ht="15.75">
      <c r="E926" s="12"/>
      <c r="F926" s="12"/>
      <c r="G926" s="12"/>
      <c r="H926" s="12"/>
      <c r="I926" s="12"/>
      <c r="J926" s="12"/>
      <c r="K926" s="12"/>
      <c r="L926" s="12"/>
    </row>
    <row r="927" spans="5:12" ht="15.75">
      <c r="E927" s="12"/>
      <c r="F927" s="12"/>
      <c r="G927" s="12"/>
      <c r="H927" s="12"/>
      <c r="I927" s="12"/>
      <c r="J927" s="12"/>
      <c r="K927" s="12"/>
      <c r="L927" s="12"/>
    </row>
    <row r="928" spans="5:12" ht="15.75">
      <c r="E928" s="12"/>
      <c r="F928" s="12"/>
      <c r="G928" s="12"/>
      <c r="H928" s="12"/>
      <c r="I928" s="12"/>
      <c r="J928" s="12"/>
      <c r="K928" s="12"/>
      <c r="L928" s="12"/>
    </row>
    <row r="929" spans="5:12" ht="15.75">
      <c r="E929" s="12"/>
      <c r="F929" s="12"/>
      <c r="G929" s="12"/>
      <c r="H929" s="12"/>
      <c r="I929" s="12"/>
      <c r="J929" s="12"/>
      <c r="K929" s="12"/>
      <c r="L929" s="12"/>
    </row>
    <row r="930" spans="5:12" ht="15.75">
      <c r="E930" s="12"/>
      <c r="F930" s="12"/>
      <c r="G930" s="12"/>
      <c r="H930" s="12"/>
      <c r="I930" s="12"/>
      <c r="J930" s="12"/>
      <c r="K930" s="12"/>
      <c r="L930" s="12"/>
    </row>
    <row r="931" spans="5:12" ht="15.75">
      <c r="E931" s="12"/>
      <c r="F931" s="12"/>
      <c r="G931" s="12"/>
      <c r="H931" s="12"/>
      <c r="I931" s="12"/>
      <c r="J931" s="12"/>
      <c r="K931" s="12"/>
      <c r="L931" s="12"/>
    </row>
    <row r="932" spans="5:12" ht="15.75">
      <c r="E932" s="12"/>
      <c r="F932" s="12"/>
      <c r="G932" s="12"/>
      <c r="H932" s="12"/>
      <c r="I932" s="12"/>
      <c r="J932" s="12"/>
      <c r="K932" s="12"/>
      <c r="L932" s="12"/>
    </row>
    <row r="933" spans="5:12" ht="15.75">
      <c r="E933" s="12"/>
      <c r="F933" s="12"/>
      <c r="G933" s="12"/>
      <c r="H933" s="12"/>
      <c r="I933" s="12"/>
      <c r="J933" s="12"/>
      <c r="K933" s="12"/>
      <c r="L933" s="12"/>
    </row>
    <row r="934" spans="5:12" ht="15.75">
      <c r="E934" s="12"/>
      <c r="F934" s="12"/>
      <c r="G934" s="12"/>
      <c r="H934" s="12"/>
      <c r="I934" s="12"/>
      <c r="J934" s="12"/>
      <c r="K934" s="12"/>
      <c r="L934" s="12"/>
    </row>
    <row r="935" spans="5:12" ht="15.75">
      <c r="E935" s="12"/>
      <c r="F935" s="12"/>
      <c r="G935" s="12"/>
      <c r="H935" s="12"/>
      <c r="I935" s="12"/>
      <c r="J935" s="12"/>
      <c r="K935" s="12"/>
      <c r="L935" s="12"/>
    </row>
    <row r="936" spans="5:12" ht="15.75">
      <c r="E936" s="12"/>
      <c r="F936" s="12"/>
      <c r="G936" s="12"/>
      <c r="H936" s="12"/>
      <c r="I936" s="12"/>
      <c r="J936" s="12"/>
      <c r="K936" s="12"/>
      <c r="L936" s="12"/>
    </row>
    <row r="937" spans="5:12" ht="15.75">
      <c r="E937" s="12"/>
      <c r="F937" s="12"/>
      <c r="G937" s="12"/>
      <c r="H937" s="12"/>
      <c r="I937" s="12"/>
      <c r="J937" s="12"/>
      <c r="K937" s="12"/>
      <c r="L937" s="12"/>
    </row>
    <row r="938" spans="5:12" ht="15.75">
      <c r="E938" s="12"/>
      <c r="F938" s="12"/>
      <c r="G938" s="12"/>
      <c r="H938" s="12"/>
      <c r="I938" s="12"/>
      <c r="J938" s="12"/>
      <c r="K938" s="12"/>
      <c r="L938" s="12"/>
    </row>
    <row r="939" spans="5:12" ht="15.75">
      <c r="E939" s="12"/>
      <c r="F939" s="12"/>
      <c r="G939" s="12"/>
      <c r="H939" s="12"/>
      <c r="I939" s="12"/>
      <c r="J939" s="12"/>
      <c r="K939" s="12"/>
      <c r="L939" s="12"/>
    </row>
    <row r="940" spans="5:12" ht="15.75">
      <c r="E940" s="12"/>
      <c r="F940" s="12"/>
      <c r="G940" s="12"/>
      <c r="H940" s="12"/>
      <c r="I940" s="12"/>
      <c r="J940" s="12"/>
      <c r="K940" s="12"/>
      <c r="L940" s="12"/>
    </row>
    <row r="941" spans="5:12" ht="15.75">
      <c r="E941" s="12"/>
      <c r="F941" s="12"/>
      <c r="G941" s="12"/>
      <c r="H941" s="12"/>
      <c r="I941" s="12"/>
      <c r="J941" s="12"/>
      <c r="K941" s="12"/>
      <c r="L941" s="12"/>
    </row>
    <row r="942" spans="5:12" ht="15.75">
      <c r="E942" s="12"/>
      <c r="F942" s="12"/>
      <c r="G942" s="12"/>
      <c r="H942" s="12"/>
      <c r="I942" s="12"/>
      <c r="J942" s="12"/>
      <c r="K942" s="12"/>
      <c r="L942" s="12"/>
    </row>
    <row r="943" spans="5:12" ht="15.75">
      <c r="E943" s="12"/>
      <c r="F943" s="12"/>
      <c r="G943" s="12"/>
      <c r="H943" s="12"/>
      <c r="I943" s="12"/>
      <c r="J943" s="12"/>
      <c r="K943" s="12"/>
      <c r="L943" s="12"/>
    </row>
    <row r="944" spans="5:12" ht="15.75">
      <c r="E944" s="12"/>
      <c r="F944" s="12"/>
      <c r="G944" s="12"/>
      <c r="H944" s="12"/>
      <c r="I944" s="12"/>
      <c r="J944" s="12"/>
      <c r="K944" s="12"/>
      <c r="L944" s="12"/>
    </row>
    <row r="945" spans="5:12" ht="15.75">
      <c r="E945" s="12"/>
      <c r="F945" s="12"/>
      <c r="G945" s="12"/>
      <c r="H945" s="12"/>
      <c r="I945" s="12"/>
      <c r="J945" s="12"/>
      <c r="K945" s="12"/>
      <c r="L945" s="12"/>
    </row>
    <row r="946" spans="5:12" ht="15.75">
      <c r="E946" s="12"/>
      <c r="F946" s="12"/>
      <c r="G946" s="12"/>
      <c r="H946" s="12"/>
      <c r="I946" s="12"/>
      <c r="J946" s="12"/>
      <c r="K946" s="12"/>
      <c r="L946" s="12"/>
    </row>
    <row r="947" spans="5:12" ht="15.75">
      <c r="E947" s="12"/>
      <c r="F947" s="12"/>
      <c r="G947" s="12"/>
      <c r="H947" s="12"/>
      <c r="I947" s="12"/>
      <c r="J947" s="12"/>
      <c r="K947" s="12"/>
      <c r="L947" s="12"/>
    </row>
    <row r="948" spans="5:12" ht="15.75">
      <c r="E948" s="12"/>
      <c r="F948" s="12"/>
      <c r="G948" s="12"/>
      <c r="H948" s="12"/>
      <c r="I948" s="12"/>
      <c r="J948" s="12"/>
      <c r="K948" s="12"/>
      <c r="L948" s="12"/>
    </row>
    <row r="949" spans="5:12" ht="15.75">
      <c r="E949" s="12"/>
      <c r="F949" s="12"/>
      <c r="G949" s="12"/>
      <c r="H949" s="12"/>
      <c r="I949" s="12"/>
      <c r="J949" s="12"/>
      <c r="K949" s="12"/>
      <c r="L949" s="12"/>
    </row>
    <row r="950" spans="5:12" ht="15.75">
      <c r="E950" s="12"/>
      <c r="F950" s="12"/>
      <c r="G950" s="12"/>
      <c r="H950" s="12"/>
      <c r="I950" s="12"/>
      <c r="J950" s="12"/>
      <c r="K950" s="12"/>
      <c r="L950" s="12"/>
    </row>
    <row r="951" spans="5:12" ht="15.75">
      <c r="E951" s="12"/>
      <c r="F951" s="12"/>
      <c r="G951" s="12"/>
      <c r="H951" s="12"/>
      <c r="I951" s="12"/>
      <c r="J951" s="12"/>
      <c r="K951" s="12"/>
      <c r="L951" s="12"/>
    </row>
    <row r="952" spans="5:12" ht="15.75">
      <c r="E952" s="12"/>
      <c r="F952" s="12"/>
      <c r="G952" s="12"/>
      <c r="H952" s="12"/>
      <c r="I952" s="12"/>
      <c r="J952" s="12"/>
      <c r="K952" s="12"/>
      <c r="L952" s="12"/>
    </row>
    <row r="953" spans="5:12" ht="15.75">
      <c r="E953" s="12"/>
      <c r="F953" s="12"/>
      <c r="G953" s="12"/>
      <c r="H953" s="12"/>
      <c r="I953" s="12"/>
      <c r="J953" s="12"/>
      <c r="K953" s="12"/>
      <c r="L953" s="12"/>
    </row>
    <row r="954" spans="5:12" ht="15.75">
      <c r="E954" s="12"/>
      <c r="F954" s="12"/>
      <c r="G954" s="12"/>
      <c r="H954" s="12"/>
      <c r="I954" s="12"/>
      <c r="J954" s="12"/>
      <c r="K954" s="12"/>
      <c r="L954" s="12"/>
    </row>
    <row r="955" spans="5:12" ht="15.75">
      <c r="E955" s="12"/>
      <c r="F955" s="12"/>
      <c r="G955" s="12"/>
      <c r="H955" s="12"/>
      <c r="I955" s="12"/>
      <c r="J955" s="12"/>
      <c r="K955" s="12"/>
      <c r="L955" s="12"/>
    </row>
    <row r="956" spans="5:12" ht="15.75">
      <c r="E956" s="12"/>
      <c r="F956" s="12"/>
      <c r="G956" s="12"/>
      <c r="H956" s="12"/>
      <c r="I956" s="12"/>
      <c r="J956" s="12"/>
      <c r="K956" s="12"/>
      <c r="L956" s="12"/>
    </row>
    <row r="957" spans="5:12" ht="15.75">
      <c r="E957" s="12"/>
      <c r="F957" s="12"/>
      <c r="G957" s="12"/>
      <c r="H957" s="12"/>
      <c r="I957" s="12"/>
      <c r="J957" s="12"/>
      <c r="K957" s="12"/>
      <c r="L957" s="12"/>
    </row>
    <row r="958" spans="5:12" ht="15.75">
      <c r="E958" s="12"/>
      <c r="F958" s="12"/>
      <c r="G958" s="12"/>
      <c r="H958" s="12"/>
      <c r="I958" s="12"/>
      <c r="J958" s="12"/>
      <c r="K958" s="12"/>
      <c r="L958" s="12"/>
    </row>
    <row r="959" spans="5:12" ht="15.75">
      <c r="E959" s="12"/>
      <c r="F959" s="12"/>
      <c r="G959" s="12"/>
      <c r="H959" s="12"/>
      <c r="I959" s="12"/>
      <c r="J959" s="12"/>
      <c r="K959" s="12"/>
      <c r="L959" s="12"/>
    </row>
    <row r="960" spans="5:12" ht="15.75">
      <c r="E960" s="12"/>
      <c r="F960" s="12"/>
      <c r="G960" s="12"/>
      <c r="H960" s="12"/>
      <c r="I960" s="12"/>
      <c r="J960" s="12"/>
      <c r="K960" s="12"/>
      <c r="L960" s="12"/>
    </row>
    <row r="961" spans="5:12" ht="15.75">
      <c r="E961" s="12"/>
      <c r="F961" s="12"/>
      <c r="G961" s="12"/>
      <c r="H961" s="12"/>
      <c r="I961" s="12"/>
      <c r="J961" s="12"/>
      <c r="K961" s="12"/>
      <c r="L961" s="12"/>
    </row>
    <row r="962" spans="5:12" ht="15.75">
      <c r="E962" s="12"/>
      <c r="F962" s="12"/>
      <c r="G962" s="12"/>
      <c r="H962" s="12"/>
      <c r="I962" s="12"/>
      <c r="J962" s="12"/>
      <c r="K962" s="12"/>
      <c r="L962" s="12"/>
    </row>
    <row r="963" spans="5:12" ht="15.75">
      <c r="E963" s="12"/>
      <c r="F963" s="12"/>
      <c r="G963" s="12"/>
      <c r="H963" s="12"/>
      <c r="I963" s="12"/>
      <c r="J963" s="12"/>
      <c r="K963" s="12"/>
      <c r="L963" s="12"/>
    </row>
    <row r="964" spans="5:12" ht="15.75">
      <c r="E964" s="12"/>
      <c r="F964" s="12"/>
      <c r="G964" s="12"/>
      <c r="H964" s="12"/>
      <c r="I964" s="12"/>
      <c r="J964" s="12"/>
      <c r="K964" s="12"/>
      <c r="L964" s="12"/>
    </row>
    <row r="965" spans="5:12" ht="15.75">
      <c r="E965" s="12"/>
      <c r="F965" s="12"/>
      <c r="G965" s="12"/>
      <c r="H965" s="12"/>
      <c r="I965" s="12"/>
      <c r="J965" s="12"/>
      <c r="K965" s="12"/>
      <c r="L965" s="12"/>
    </row>
    <row r="966" spans="5:12" ht="15.75">
      <c r="E966" s="12"/>
      <c r="F966" s="12"/>
      <c r="G966" s="12"/>
      <c r="H966" s="12"/>
      <c r="I966" s="12"/>
      <c r="J966" s="12"/>
      <c r="K966" s="12"/>
      <c r="L966" s="12"/>
    </row>
    <row r="967" spans="5:12" ht="15.75">
      <c r="E967" s="12"/>
      <c r="F967" s="12"/>
      <c r="G967" s="12"/>
      <c r="H967" s="12"/>
      <c r="I967" s="12"/>
      <c r="J967" s="12"/>
      <c r="K967" s="12"/>
      <c r="L967" s="12"/>
    </row>
    <row r="968" spans="5:12" ht="15.75">
      <c r="E968" s="12"/>
      <c r="F968" s="12"/>
      <c r="G968" s="12"/>
      <c r="H968" s="12"/>
      <c r="I968" s="12"/>
      <c r="J968" s="12"/>
      <c r="K968" s="12"/>
      <c r="L968" s="12"/>
    </row>
    <row r="969" spans="5:12" ht="15.75">
      <c r="E969" s="12"/>
      <c r="F969" s="12"/>
      <c r="G969" s="12"/>
      <c r="H969" s="12"/>
      <c r="I969" s="12"/>
      <c r="J969" s="12"/>
      <c r="K969" s="12"/>
      <c r="L969" s="12"/>
    </row>
    <row r="970" spans="5:12" ht="15.75">
      <c r="E970" s="12"/>
      <c r="F970" s="12"/>
      <c r="G970" s="12"/>
      <c r="H970" s="12"/>
      <c r="I970" s="12"/>
      <c r="J970" s="12"/>
      <c r="K970" s="12"/>
      <c r="L970" s="12"/>
    </row>
    <row r="971" spans="5:12" ht="15.75">
      <c r="E971" s="12"/>
      <c r="F971" s="12"/>
      <c r="G971" s="12"/>
      <c r="H971" s="12"/>
      <c r="I971" s="12"/>
      <c r="J971" s="12"/>
      <c r="K971" s="12"/>
      <c r="L971" s="12"/>
    </row>
    <row r="972" spans="5:12" ht="15.75">
      <c r="E972" s="12"/>
      <c r="F972" s="12"/>
      <c r="G972" s="12"/>
      <c r="H972" s="12"/>
      <c r="I972" s="12"/>
      <c r="J972" s="12"/>
      <c r="K972" s="12"/>
      <c r="L972" s="12"/>
    </row>
    <row r="973" spans="5:12" ht="15.75">
      <c r="E973" s="12"/>
      <c r="F973" s="12"/>
      <c r="G973" s="12"/>
      <c r="H973" s="12"/>
      <c r="I973" s="12"/>
      <c r="J973" s="12"/>
      <c r="K973" s="12"/>
      <c r="L973" s="12"/>
    </row>
    <row r="974" spans="5:12" ht="15.75">
      <c r="E974" s="12"/>
      <c r="F974" s="12"/>
      <c r="G974" s="12"/>
      <c r="H974" s="12"/>
      <c r="I974" s="12"/>
      <c r="J974" s="12"/>
      <c r="K974" s="12"/>
      <c r="L974" s="12"/>
    </row>
    <row r="975" spans="5:12" ht="15.75">
      <c r="E975" s="12"/>
      <c r="F975" s="12"/>
      <c r="G975" s="12"/>
      <c r="H975" s="12"/>
      <c r="I975" s="12"/>
      <c r="J975" s="12"/>
      <c r="K975" s="12"/>
      <c r="L975" s="12"/>
    </row>
    <row r="976" spans="5:12" ht="15.75">
      <c r="E976" s="12"/>
      <c r="F976" s="12"/>
      <c r="G976" s="12"/>
      <c r="H976" s="12"/>
      <c r="I976" s="12"/>
      <c r="J976" s="12"/>
      <c r="K976" s="12"/>
      <c r="L976" s="12"/>
    </row>
    <row r="977" spans="5:12" ht="15.75">
      <c r="E977" s="12"/>
      <c r="F977" s="12"/>
      <c r="G977" s="12"/>
      <c r="H977" s="12"/>
      <c r="I977" s="12"/>
      <c r="J977" s="12"/>
      <c r="K977" s="12"/>
      <c r="L977" s="12"/>
    </row>
    <row r="978" spans="5:12" ht="15.75">
      <c r="E978" s="12"/>
      <c r="F978" s="12"/>
      <c r="G978" s="12"/>
      <c r="H978" s="12"/>
      <c r="I978" s="12"/>
      <c r="J978" s="12"/>
      <c r="K978" s="12"/>
      <c r="L978" s="12"/>
    </row>
    <row r="979" spans="5:12" ht="15.75">
      <c r="E979" s="12"/>
      <c r="F979" s="12"/>
      <c r="G979" s="12"/>
      <c r="H979" s="12"/>
      <c r="I979" s="12"/>
      <c r="J979" s="12"/>
      <c r="K979" s="12"/>
      <c r="L979" s="12"/>
    </row>
    <row r="980" spans="5:12" ht="15.75">
      <c r="E980" s="12"/>
      <c r="F980" s="12"/>
      <c r="G980" s="12"/>
      <c r="H980" s="12"/>
      <c r="I980" s="12"/>
      <c r="J980" s="12"/>
      <c r="K980" s="12"/>
      <c r="L980" s="12"/>
    </row>
    <row r="981" spans="5:12" ht="15.75">
      <c r="E981" s="12"/>
      <c r="F981" s="12"/>
      <c r="G981" s="12"/>
      <c r="H981" s="12"/>
      <c r="I981" s="12"/>
      <c r="J981" s="12"/>
      <c r="K981" s="12"/>
      <c r="L981" s="12"/>
    </row>
    <row r="982" spans="5:12" ht="15.75">
      <c r="E982" s="12"/>
      <c r="F982" s="12"/>
      <c r="G982" s="12"/>
      <c r="H982" s="12"/>
      <c r="I982" s="12"/>
      <c r="J982" s="12"/>
      <c r="K982" s="12"/>
      <c r="L982" s="12"/>
    </row>
    <row r="983" spans="5:12" ht="15.75">
      <c r="E983" s="12"/>
      <c r="F983" s="12"/>
      <c r="G983" s="12"/>
      <c r="H983" s="12"/>
      <c r="I983" s="12"/>
      <c r="J983" s="12"/>
      <c r="K983" s="12"/>
      <c r="L983" s="12"/>
    </row>
    <row r="984" spans="5:12" ht="15.75">
      <c r="E984" s="12"/>
      <c r="F984" s="12"/>
      <c r="G984" s="12"/>
      <c r="H984" s="12"/>
      <c r="I984" s="12"/>
      <c r="J984" s="12"/>
      <c r="K984" s="12"/>
      <c r="L984" s="12"/>
    </row>
    <row r="985" spans="5:12" ht="15.75">
      <c r="E985" s="12"/>
      <c r="F985" s="12"/>
      <c r="G985" s="12"/>
      <c r="H985" s="12"/>
      <c r="I985" s="12"/>
      <c r="J985" s="12"/>
      <c r="K985" s="12"/>
      <c r="L985" s="12"/>
    </row>
    <row r="986" spans="5:12" ht="15.75">
      <c r="E986" s="12"/>
      <c r="F986" s="12"/>
      <c r="G986" s="12"/>
      <c r="H986" s="12"/>
      <c r="I986" s="12"/>
      <c r="J986" s="12"/>
      <c r="K986" s="12"/>
      <c r="L986" s="12"/>
    </row>
    <row r="987" spans="5:12" ht="15.75">
      <c r="E987" s="12"/>
      <c r="F987" s="12"/>
      <c r="G987" s="12"/>
      <c r="H987" s="12"/>
      <c r="I987" s="12"/>
      <c r="J987" s="12"/>
      <c r="K987" s="12"/>
      <c r="L987" s="12"/>
    </row>
    <row r="988" spans="5:12" ht="15.75">
      <c r="E988" s="12"/>
      <c r="F988" s="12"/>
      <c r="G988" s="12"/>
      <c r="H988" s="12"/>
      <c r="I988" s="12"/>
      <c r="J988" s="12"/>
      <c r="K988" s="12"/>
      <c r="L988" s="12"/>
    </row>
    <row r="989" spans="5:12" ht="15.75">
      <c r="E989" s="12"/>
      <c r="F989" s="12"/>
      <c r="G989" s="12"/>
      <c r="H989" s="12"/>
      <c r="I989" s="12"/>
      <c r="J989" s="12"/>
      <c r="K989" s="12"/>
      <c r="L989" s="12"/>
    </row>
    <row r="990" spans="5:12" ht="15.75">
      <c r="E990" s="12"/>
      <c r="F990" s="12"/>
      <c r="G990" s="12"/>
      <c r="H990" s="12"/>
      <c r="I990" s="12"/>
      <c r="J990" s="12"/>
      <c r="K990" s="12"/>
      <c r="L990" s="12"/>
    </row>
    <row r="991" spans="5:12" ht="15.75">
      <c r="E991" s="12"/>
      <c r="F991" s="12"/>
      <c r="G991" s="12"/>
      <c r="H991" s="12"/>
      <c r="I991" s="12"/>
      <c r="J991" s="12"/>
      <c r="K991" s="12"/>
      <c r="L991" s="12"/>
    </row>
    <row r="992" spans="5:12" ht="15.75">
      <c r="E992" s="12"/>
      <c r="F992" s="12"/>
      <c r="G992" s="12"/>
      <c r="H992" s="12"/>
      <c r="I992" s="12"/>
      <c r="J992" s="12"/>
      <c r="K992" s="12"/>
      <c r="L992" s="12"/>
    </row>
    <row r="993" spans="5:12" ht="15.75">
      <c r="E993" s="12"/>
      <c r="F993" s="12"/>
      <c r="G993" s="12"/>
      <c r="H993" s="12"/>
      <c r="I993" s="12"/>
      <c r="J993" s="12"/>
      <c r="K993" s="12"/>
      <c r="L993" s="12"/>
    </row>
    <row r="994" spans="5:12" ht="15.75">
      <c r="E994" s="12"/>
      <c r="F994" s="12"/>
      <c r="G994" s="12"/>
      <c r="H994" s="12"/>
      <c r="I994" s="12"/>
      <c r="J994" s="12"/>
      <c r="K994" s="12"/>
      <c r="L994" s="12"/>
    </row>
    <row r="995" spans="5:12" ht="15.75">
      <c r="E995" s="12"/>
      <c r="F995" s="12"/>
      <c r="G995" s="12"/>
      <c r="H995" s="12"/>
      <c r="I995" s="12"/>
      <c r="J995" s="12"/>
      <c r="K995" s="12"/>
      <c r="L995" s="12"/>
    </row>
    <row r="996" spans="5:12" ht="15.75">
      <c r="E996" s="12"/>
      <c r="F996" s="12"/>
      <c r="G996" s="12"/>
      <c r="H996" s="12"/>
      <c r="I996" s="12"/>
      <c r="J996" s="12"/>
      <c r="K996" s="12"/>
      <c r="L996" s="12"/>
    </row>
    <row r="997" spans="5:12" ht="15.75">
      <c r="E997" s="12"/>
      <c r="F997" s="12"/>
      <c r="G997" s="12"/>
      <c r="H997" s="12"/>
      <c r="I997" s="12"/>
      <c r="J997" s="12"/>
      <c r="K997" s="12"/>
      <c r="L997" s="12"/>
    </row>
    <row r="998" spans="5:12" ht="15.75">
      <c r="E998" s="12"/>
      <c r="F998" s="12"/>
      <c r="G998" s="12"/>
      <c r="H998" s="12"/>
      <c r="I998" s="12"/>
      <c r="J998" s="12"/>
      <c r="K998" s="12"/>
      <c r="L998" s="12"/>
    </row>
    <row r="999" spans="5:12" ht="15.75">
      <c r="E999" s="12"/>
      <c r="F999" s="12"/>
      <c r="G999" s="12"/>
      <c r="H999" s="12"/>
      <c r="I999" s="12"/>
      <c r="J999" s="12"/>
      <c r="K999" s="12"/>
      <c r="L999" s="12"/>
    </row>
    <row r="1000" spans="5:12" ht="15.75">
      <c r="E1000" s="12"/>
      <c r="F1000" s="12"/>
      <c r="G1000" s="12"/>
      <c r="H1000" s="12"/>
      <c r="I1000" s="12"/>
      <c r="J1000" s="12"/>
      <c r="K1000" s="12"/>
      <c r="L1000" s="12"/>
    </row>
    <row r="1001" spans="5:12" ht="15.75">
      <c r="E1001" s="12"/>
      <c r="F1001" s="12"/>
      <c r="G1001" s="12"/>
      <c r="H1001" s="12"/>
      <c r="I1001" s="12"/>
      <c r="J1001" s="12"/>
      <c r="K1001" s="12"/>
      <c r="L1001" s="12"/>
    </row>
    <row r="1002" spans="5:12" ht="15.75">
      <c r="E1002" s="12"/>
      <c r="F1002" s="12"/>
      <c r="G1002" s="12"/>
      <c r="H1002" s="12"/>
      <c r="I1002" s="12"/>
      <c r="J1002" s="12"/>
      <c r="K1002" s="12"/>
      <c r="L1002" s="12"/>
    </row>
    <row r="1003" spans="5:12" ht="15.75">
      <c r="E1003" s="12"/>
      <c r="F1003" s="12"/>
      <c r="G1003" s="12"/>
      <c r="H1003" s="12"/>
      <c r="I1003" s="12"/>
      <c r="J1003" s="12"/>
      <c r="K1003" s="12"/>
      <c r="L1003" s="12"/>
    </row>
    <row r="1004" spans="5:12" ht="15.75">
      <c r="E1004" s="12"/>
      <c r="F1004" s="12"/>
      <c r="G1004" s="12"/>
      <c r="H1004" s="12"/>
      <c r="I1004" s="12"/>
      <c r="J1004" s="12"/>
      <c r="K1004" s="12"/>
      <c r="L1004" s="12"/>
    </row>
    <row r="1005" spans="5:12" ht="15.75">
      <c r="E1005" s="12"/>
      <c r="F1005" s="12"/>
      <c r="G1005" s="12"/>
      <c r="H1005" s="12"/>
      <c r="I1005" s="12"/>
      <c r="J1005" s="12"/>
      <c r="K1005" s="12"/>
      <c r="L1005" s="12"/>
    </row>
    <row r="1006" spans="5:12" ht="15.75">
      <c r="E1006" s="12"/>
      <c r="F1006" s="12"/>
      <c r="G1006" s="12"/>
      <c r="H1006" s="12"/>
      <c r="I1006" s="12"/>
      <c r="J1006" s="12"/>
      <c r="K1006" s="12"/>
      <c r="L1006" s="12"/>
    </row>
    <row r="1007" spans="5:12" ht="15.75">
      <c r="E1007" s="12"/>
      <c r="F1007" s="12"/>
      <c r="G1007" s="12"/>
      <c r="H1007" s="12"/>
      <c r="I1007" s="12"/>
      <c r="J1007" s="12"/>
      <c r="K1007" s="12"/>
      <c r="L1007" s="12"/>
    </row>
    <row r="1008" spans="5:12" ht="15.75">
      <c r="E1008" s="12"/>
      <c r="F1008" s="12"/>
      <c r="G1008" s="12"/>
      <c r="H1008" s="12"/>
      <c r="I1008" s="12"/>
      <c r="J1008" s="12"/>
      <c r="K1008" s="12"/>
      <c r="L1008" s="12"/>
    </row>
    <row r="1009" spans="5:12" ht="15.75">
      <c r="E1009" s="12"/>
      <c r="F1009" s="12"/>
      <c r="G1009" s="12"/>
      <c r="H1009" s="12"/>
      <c r="I1009" s="12"/>
      <c r="J1009" s="12"/>
      <c r="K1009" s="12"/>
      <c r="L1009" s="12"/>
    </row>
    <row r="1010" spans="5:12" ht="15.75">
      <c r="E1010" s="12"/>
      <c r="F1010" s="12"/>
      <c r="G1010" s="12"/>
      <c r="H1010" s="12"/>
      <c r="I1010" s="12"/>
      <c r="J1010" s="12"/>
      <c r="K1010" s="12"/>
      <c r="L1010" s="12"/>
    </row>
    <row r="1011" spans="5:12" ht="15.75">
      <c r="E1011" s="12"/>
      <c r="F1011" s="12"/>
      <c r="G1011" s="12"/>
      <c r="H1011" s="12"/>
      <c r="I1011" s="12"/>
      <c r="J1011" s="12"/>
      <c r="K1011" s="12"/>
      <c r="L1011" s="12"/>
    </row>
    <row r="1012" spans="5:12" ht="15.75">
      <c r="E1012" s="12"/>
      <c r="F1012" s="12"/>
      <c r="G1012" s="12"/>
      <c r="H1012" s="12"/>
      <c r="I1012" s="12"/>
      <c r="J1012" s="12"/>
      <c r="K1012" s="12"/>
      <c r="L1012" s="12"/>
    </row>
    <row r="1013" spans="5:12" ht="15.75">
      <c r="E1013" s="12"/>
      <c r="F1013" s="12"/>
      <c r="G1013" s="12"/>
      <c r="H1013" s="12"/>
      <c r="I1013" s="12"/>
      <c r="J1013" s="12"/>
      <c r="K1013" s="12"/>
      <c r="L1013" s="12"/>
    </row>
    <row r="1014" spans="5:12" ht="15.75">
      <c r="E1014" s="12"/>
      <c r="F1014" s="12"/>
      <c r="G1014" s="12"/>
      <c r="H1014" s="12"/>
      <c r="I1014" s="12"/>
      <c r="J1014" s="12"/>
      <c r="K1014" s="12"/>
      <c r="L1014" s="12"/>
    </row>
    <row r="1015" spans="5:12" ht="15.75">
      <c r="E1015" s="12"/>
      <c r="F1015" s="12"/>
      <c r="G1015" s="12"/>
      <c r="H1015" s="12"/>
      <c r="I1015" s="12"/>
      <c r="J1015" s="12"/>
      <c r="K1015" s="12"/>
      <c r="L1015" s="12"/>
    </row>
    <row r="1016" spans="5:12" ht="15.75">
      <c r="E1016" s="12"/>
      <c r="F1016" s="12"/>
      <c r="G1016" s="12"/>
      <c r="H1016" s="12"/>
      <c r="I1016" s="12"/>
      <c r="J1016" s="12"/>
      <c r="K1016" s="12"/>
      <c r="L1016" s="12"/>
    </row>
    <row r="1017" spans="5:12" ht="15.75">
      <c r="E1017" s="12"/>
      <c r="F1017" s="12"/>
      <c r="G1017" s="12"/>
      <c r="H1017" s="12"/>
      <c r="I1017" s="12"/>
      <c r="J1017" s="12"/>
      <c r="K1017" s="12"/>
      <c r="L1017" s="12"/>
    </row>
    <row r="1018" spans="5:12" ht="15.75">
      <c r="E1018" s="12"/>
      <c r="F1018" s="12"/>
      <c r="G1018" s="12"/>
      <c r="H1018" s="12"/>
      <c r="I1018" s="12"/>
      <c r="J1018" s="12"/>
      <c r="K1018" s="12"/>
      <c r="L1018" s="12"/>
    </row>
    <row r="1019" spans="5:12" ht="15.75">
      <c r="E1019" s="12"/>
      <c r="F1019" s="12"/>
      <c r="G1019" s="12"/>
      <c r="H1019" s="12"/>
      <c r="I1019" s="12"/>
      <c r="J1019" s="12"/>
      <c r="K1019" s="12"/>
      <c r="L1019" s="12"/>
    </row>
    <row r="1020" spans="5:12" ht="15.75">
      <c r="E1020" s="12"/>
      <c r="F1020" s="12"/>
      <c r="G1020" s="12"/>
      <c r="H1020" s="12"/>
      <c r="I1020" s="12"/>
      <c r="J1020" s="12"/>
      <c r="K1020" s="12"/>
      <c r="L1020" s="12"/>
    </row>
    <row r="1021" spans="5:12" ht="15.75">
      <c r="E1021" s="12"/>
      <c r="F1021" s="12"/>
      <c r="G1021" s="12"/>
      <c r="H1021" s="12"/>
      <c r="I1021" s="12"/>
      <c r="J1021" s="12"/>
      <c r="K1021" s="12"/>
      <c r="L1021" s="12"/>
    </row>
    <row r="1022" spans="5:12" ht="15.75">
      <c r="E1022" s="12"/>
      <c r="F1022" s="12"/>
      <c r="G1022" s="12"/>
      <c r="H1022" s="12"/>
      <c r="I1022" s="12"/>
      <c r="J1022" s="12"/>
      <c r="K1022" s="12"/>
      <c r="L1022" s="12"/>
    </row>
    <row r="1023" spans="5:12" ht="15.75">
      <c r="E1023" s="12"/>
      <c r="F1023" s="12"/>
      <c r="G1023" s="12"/>
      <c r="H1023" s="12"/>
      <c r="I1023" s="12"/>
      <c r="J1023" s="12"/>
      <c r="K1023" s="12"/>
      <c r="L1023" s="12"/>
    </row>
    <row r="1024" spans="5:12" ht="15.75">
      <c r="E1024" s="12"/>
      <c r="F1024" s="12"/>
      <c r="G1024" s="12"/>
      <c r="H1024" s="12"/>
      <c r="I1024" s="12"/>
      <c r="J1024" s="12"/>
      <c r="K1024" s="12"/>
      <c r="L1024" s="12"/>
    </row>
    <row r="1025" spans="5:12" ht="15.75">
      <c r="E1025" s="12"/>
      <c r="F1025" s="12"/>
      <c r="G1025" s="12"/>
      <c r="H1025" s="12"/>
      <c r="I1025" s="12"/>
      <c r="J1025" s="12"/>
      <c r="K1025" s="12"/>
      <c r="L1025" s="12"/>
    </row>
    <row r="1026" spans="5:12" ht="15.75">
      <c r="E1026" s="12"/>
      <c r="F1026" s="12"/>
      <c r="G1026" s="12"/>
      <c r="H1026" s="12"/>
      <c r="I1026" s="12"/>
      <c r="J1026" s="12"/>
      <c r="K1026" s="12"/>
      <c r="L1026" s="12"/>
    </row>
    <row r="1027" spans="5:12" ht="15.75">
      <c r="E1027" s="12"/>
      <c r="F1027" s="12"/>
      <c r="G1027" s="12"/>
      <c r="H1027" s="12"/>
      <c r="I1027" s="12"/>
      <c r="J1027" s="12"/>
      <c r="K1027" s="12"/>
      <c r="L1027" s="12"/>
    </row>
    <row r="1028" spans="5:12" ht="15.75">
      <c r="E1028" s="12"/>
      <c r="F1028" s="12"/>
      <c r="G1028" s="12"/>
      <c r="H1028" s="12"/>
      <c r="I1028" s="12"/>
      <c r="J1028" s="12"/>
      <c r="K1028" s="12"/>
      <c r="L1028" s="12"/>
    </row>
    <row r="1029" spans="5:12" ht="15.75">
      <c r="E1029" s="12"/>
      <c r="F1029" s="12"/>
      <c r="G1029" s="12"/>
      <c r="H1029" s="12"/>
      <c r="I1029" s="12"/>
      <c r="J1029" s="12"/>
      <c r="K1029" s="12"/>
      <c r="L1029" s="12"/>
    </row>
    <row r="1030" spans="5:12" ht="15.75">
      <c r="E1030" s="12"/>
      <c r="F1030" s="12"/>
      <c r="G1030" s="12"/>
      <c r="H1030" s="12"/>
      <c r="I1030" s="12"/>
      <c r="J1030" s="12"/>
      <c r="K1030" s="12"/>
      <c r="L1030" s="12"/>
    </row>
    <row r="1031" spans="5:12" ht="15.75">
      <c r="E1031" s="12"/>
      <c r="F1031" s="12"/>
      <c r="G1031" s="12"/>
      <c r="H1031" s="12"/>
      <c r="I1031" s="12"/>
      <c r="J1031" s="12"/>
      <c r="K1031" s="12"/>
      <c r="L1031" s="12"/>
    </row>
    <row r="1032" spans="5:12" ht="15.75">
      <c r="E1032" s="12"/>
      <c r="F1032" s="12"/>
      <c r="G1032" s="12"/>
      <c r="H1032" s="12"/>
      <c r="I1032" s="12"/>
      <c r="J1032" s="12"/>
      <c r="K1032" s="12"/>
      <c r="L1032" s="12"/>
    </row>
    <row r="1033" spans="5:12" ht="15.75">
      <c r="E1033" s="12"/>
      <c r="F1033" s="12"/>
      <c r="G1033" s="12"/>
      <c r="H1033" s="12"/>
      <c r="I1033" s="12"/>
      <c r="J1033" s="12"/>
      <c r="K1033" s="12"/>
      <c r="L1033" s="12"/>
    </row>
    <row r="1034" spans="5:12" ht="15.75">
      <c r="E1034" s="12"/>
      <c r="F1034" s="12"/>
      <c r="G1034" s="12"/>
      <c r="H1034" s="12"/>
      <c r="I1034" s="12"/>
      <c r="J1034" s="12"/>
      <c r="K1034" s="12"/>
      <c r="L1034" s="12"/>
    </row>
    <row r="1035" spans="5:12" ht="15.75">
      <c r="E1035" s="12"/>
      <c r="F1035" s="12"/>
      <c r="G1035" s="12"/>
      <c r="H1035" s="12"/>
      <c r="I1035" s="12"/>
      <c r="J1035" s="12"/>
      <c r="K1035" s="12"/>
      <c r="L1035" s="12"/>
    </row>
    <row r="1036" spans="5:12" ht="15.75">
      <c r="E1036" s="12"/>
      <c r="F1036" s="12"/>
      <c r="G1036" s="12"/>
      <c r="H1036" s="12"/>
      <c r="I1036" s="12"/>
      <c r="J1036" s="12"/>
      <c r="K1036" s="12"/>
      <c r="L1036" s="12"/>
    </row>
    <row r="1037" spans="5:12" ht="15.75">
      <c r="E1037" s="12"/>
      <c r="F1037" s="12"/>
      <c r="G1037" s="12"/>
      <c r="H1037" s="12"/>
      <c r="I1037" s="12"/>
      <c r="J1037" s="12"/>
      <c r="K1037" s="12"/>
      <c r="L1037" s="12"/>
    </row>
    <row r="1038" spans="5:12" ht="15.75">
      <c r="E1038" s="12"/>
      <c r="F1038" s="12"/>
      <c r="G1038" s="12"/>
      <c r="H1038" s="12"/>
      <c r="I1038" s="12"/>
      <c r="J1038" s="12"/>
      <c r="K1038" s="12"/>
      <c r="L1038" s="12"/>
    </row>
    <row r="1039" spans="5:12" ht="15.75">
      <c r="E1039" s="12"/>
      <c r="F1039" s="12"/>
      <c r="G1039" s="12"/>
      <c r="H1039" s="12"/>
      <c r="I1039" s="12"/>
      <c r="J1039" s="12"/>
      <c r="K1039" s="12"/>
      <c r="L1039" s="12"/>
    </row>
    <row r="1040" spans="5:12" ht="15.75">
      <c r="E1040" s="12"/>
      <c r="F1040" s="12"/>
      <c r="G1040" s="12"/>
      <c r="H1040" s="12"/>
      <c r="I1040" s="12"/>
      <c r="J1040" s="12"/>
      <c r="K1040" s="12"/>
      <c r="L1040" s="12"/>
    </row>
    <row r="1041" spans="5:12" ht="15.75">
      <c r="E1041" s="12"/>
      <c r="F1041" s="12"/>
      <c r="G1041" s="12"/>
      <c r="H1041" s="12"/>
      <c r="I1041" s="12"/>
      <c r="J1041" s="12"/>
      <c r="K1041" s="12"/>
      <c r="L1041" s="12"/>
    </row>
    <row r="1042" spans="5:12" ht="15.75">
      <c r="E1042" s="12"/>
      <c r="F1042" s="12"/>
      <c r="G1042" s="12"/>
      <c r="H1042" s="12"/>
      <c r="I1042" s="12"/>
      <c r="J1042" s="12"/>
      <c r="K1042" s="12"/>
      <c r="L1042" s="12"/>
    </row>
    <row r="1043" spans="5:12" ht="15.75">
      <c r="E1043" s="12"/>
      <c r="F1043" s="12"/>
      <c r="G1043" s="12"/>
      <c r="H1043" s="12"/>
      <c r="I1043" s="12"/>
      <c r="J1043" s="12"/>
      <c r="K1043" s="12"/>
      <c r="L1043" s="12"/>
    </row>
    <row r="1044" spans="5:12" ht="15.75">
      <c r="E1044" s="12"/>
      <c r="F1044" s="12"/>
      <c r="G1044" s="12"/>
      <c r="H1044" s="12"/>
      <c r="I1044" s="12"/>
      <c r="J1044" s="12"/>
      <c r="K1044" s="12"/>
      <c r="L1044" s="12"/>
    </row>
    <row r="1045" spans="5:12" ht="15.75">
      <c r="E1045" s="12"/>
      <c r="F1045" s="12"/>
      <c r="G1045" s="12"/>
      <c r="H1045" s="12"/>
      <c r="I1045" s="12"/>
      <c r="J1045" s="12"/>
      <c r="K1045" s="12"/>
      <c r="L1045" s="12"/>
    </row>
    <row r="1046" spans="5:12" ht="15.75">
      <c r="E1046" s="12"/>
      <c r="F1046" s="12"/>
      <c r="G1046" s="12"/>
      <c r="H1046" s="12"/>
      <c r="I1046" s="12"/>
      <c r="J1046" s="12"/>
      <c r="K1046" s="12"/>
      <c r="L1046" s="12"/>
    </row>
    <row r="1047" spans="5:12" ht="15.75">
      <c r="E1047" s="12"/>
      <c r="F1047" s="12"/>
      <c r="G1047" s="12"/>
      <c r="H1047" s="12"/>
      <c r="I1047" s="12"/>
      <c r="J1047" s="12"/>
      <c r="K1047" s="12"/>
      <c r="L1047" s="12"/>
    </row>
    <row r="1048" spans="5:12" ht="15.75">
      <c r="E1048" s="12"/>
      <c r="F1048" s="12"/>
      <c r="G1048" s="12"/>
      <c r="H1048" s="12"/>
      <c r="I1048" s="12"/>
      <c r="J1048" s="12"/>
      <c r="K1048" s="12"/>
      <c r="L1048" s="12"/>
    </row>
    <row r="1049" spans="5:12" ht="15.75">
      <c r="E1049" s="12"/>
      <c r="F1049" s="12"/>
      <c r="G1049" s="12"/>
      <c r="H1049" s="12"/>
      <c r="I1049" s="12"/>
      <c r="J1049" s="12"/>
      <c r="K1049" s="12"/>
      <c r="L1049" s="12"/>
    </row>
    <row r="1050" spans="5:12" ht="15.75">
      <c r="E1050" s="12"/>
      <c r="F1050" s="12"/>
      <c r="G1050" s="12"/>
      <c r="H1050" s="12"/>
      <c r="I1050" s="12"/>
      <c r="J1050" s="12"/>
      <c r="K1050" s="12"/>
      <c r="L1050" s="12"/>
    </row>
    <row r="1051" spans="5:12" ht="15.75">
      <c r="E1051" s="12"/>
      <c r="F1051" s="12"/>
      <c r="G1051" s="12"/>
      <c r="H1051" s="12"/>
      <c r="I1051" s="12"/>
      <c r="J1051" s="12"/>
      <c r="K1051" s="12"/>
      <c r="L1051" s="12"/>
    </row>
    <row r="1052" spans="5:12" ht="15.75">
      <c r="E1052" s="12"/>
      <c r="F1052" s="12"/>
      <c r="G1052" s="12"/>
      <c r="H1052" s="12"/>
      <c r="I1052" s="12"/>
      <c r="J1052" s="12"/>
      <c r="K1052" s="12"/>
      <c r="L1052" s="12"/>
    </row>
    <row r="1053" spans="5:12" ht="15.75">
      <c r="E1053" s="12"/>
      <c r="F1053" s="12"/>
      <c r="G1053" s="12"/>
      <c r="H1053" s="12"/>
      <c r="I1053" s="12"/>
      <c r="J1053" s="12"/>
      <c r="K1053" s="12"/>
      <c r="L1053" s="12"/>
    </row>
    <row r="1054" spans="5:12" ht="15.75">
      <c r="E1054" s="12"/>
      <c r="F1054" s="12"/>
      <c r="G1054" s="12"/>
      <c r="H1054" s="12"/>
      <c r="I1054" s="12"/>
      <c r="J1054" s="12"/>
      <c r="K1054" s="12"/>
      <c r="L1054" s="12"/>
    </row>
    <row r="1055" spans="5:12" ht="15.75">
      <c r="E1055" s="12"/>
      <c r="F1055" s="12"/>
      <c r="G1055" s="12"/>
      <c r="H1055" s="12"/>
      <c r="I1055" s="12"/>
      <c r="J1055" s="12"/>
      <c r="K1055" s="12"/>
      <c r="L1055" s="12"/>
    </row>
    <row r="1056" spans="5:12" ht="15.75">
      <c r="E1056" s="12"/>
      <c r="F1056" s="12"/>
      <c r="G1056" s="12"/>
      <c r="H1056" s="12"/>
      <c r="I1056" s="12"/>
      <c r="J1056" s="12"/>
      <c r="K1056" s="12"/>
      <c r="L1056" s="12"/>
    </row>
    <row r="1057" spans="5:12" ht="15.75">
      <c r="E1057" s="12"/>
      <c r="F1057" s="12"/>
      <c r="G1057" s="12"/>
      <c r="H1057" s="12"/>
      <c r="I1057" s="12"/>
      <c r="J1057" s="12"/>
      <c r="K1057" s="12"/>
      <c r="L1057" s="12"/>
    </row>
    <row r="1058" spans="5:12" ht="15.75">
      <c r="E1058" s="12"/>
      <c r="F1058" s="12"/>
      <c r="G1058" s="12"/>
      <c r="H1058" s="12"/>
      <c r="I1058" s="12"/>
      <c r="J1058" s="12"/>
      <c r="K1058" s="12"/>
      <c r="L1058" s="12"/>
    </row>
    <row r="1059" spans="5:12" ht="15.75">
      <c r="E1059" s="12"/>
      <c r="F1059" s="12"/>
      <c r="G1059" s="12"/>
      <c r="H1059" s="12"/>
      <c r="I1059" s="12"/>
      <c r="J1059" s="12"/>
      <c r="K1059" s="12"/>
      <c r="L1059" s="12"/>
    </row>
    <row r="1060" spans="5:12" ht="15.75">
      <c r="E1060" s="12"/>
      <c r="F1060" s="12"/>
      <c r="G1060" s="12"/>
      <c r="H1060" s="12"/>
      <c r="I1060" s="12"/>
      <c r="J1060" s="12"/>
      <c r="K1060" s="12"/>
      <c r="L1060" s="12"/>
    </row>
    <row r="1061" spans="5:12" ht="15.75">
      <c r="E1061" s="12"/>
      <c r="F1061" s="12"/>
      <c r="G1061" s="12"/>
      <c r="H1061" s="12"/>
      <c r="I1061" s="12"/>
      <c r="J1061" s="12"/>
      <c r="K1061" s="12"/>
      <c r="L1061" s="12"/>
    </row>
    <row r="1062" spans="5:12" ht="15.75">
      <c r="E1062" s="12"/>
      <c r="F1062" s="12"/>
      <c r="G1062" s="12"/>
      <c r="H1062" s="12"/>
      <c r="I1062" s="12"/>
      <c r="J1062" s="12"/>
      <c r="K1062" s="12"/>
      <c r="L1062" s="12"/>
    </row>
  </sheetData>
  <sheetProtection/>
  <mergeCells count="35">
    <mergeCell ref="J11:J12"/>
    <mergeCell ref="D9:F9"/>
    <mergeCell ref="G10:G12"/>
    <mergeCell ref="C11:C12"/>
    <mergeCell ref="C9:C10"/>
    <mergeCell ref="G1:H1"/>
    <mergeCell ref="G2:H2"/>
    <mergeCell ref="L247:M247"/>
    <mergeCell ref="K4:M4"/>
    <mergeCell ref="K1:M1"/>
    <mergeCell ref="K2:M2"/>
    <mergeCell ref="K3:M3"/>
    <mergeCell ref="L10:M10"/>
    <mergeCell ref="G9:M9"/>
    <mergeCell ref="L11:L12"/>
    <mergeCell ref="N9:N12"/>
    <mergeCell ref="G3:H3"/>
    <mergeCell ref="B5:M5"/>
    <mergeCell ref="D10:D12"/>
    <mergeCell ref="E10:F10"/>
    <mergeCell ref="B6:M6"/>
    <mergeCell ref="K8:M8"/>
    <mergeCell ref="K10:K12"/>
    <mergeCell ref="I10:J10"/>
    <mergeCell ref="E11:E12"/>
    <mergeCell ref="A187:A188"/>
    <mergeCell ref="I11:I12"/>
    <mergeCell ref="B125:B126"/>
    <mergeCell ref="A125:A126"/>
    <mergeCell ref="A9:A12"/>
    <mergeCell ref="H10:H12"/>
    <mergeCell ref="B11:B12"/>
    <mergeCell ref="F11:F12"/>
    <mergeCell ref="B187:B188"/>
    <mergeCell ref="B9:B10"/>
  </mergeCells>
  <printOptions/>
  <pageMargins left="0.51" right="0.15748031496062992" top="0.47" bottom="0.1968503937007874" header="0.15748031496062992" footer="0.1968503937007874"/>
  <pageSetup fitToHeight="9" fitToWidth="1" horizontalDpi="600" verticalDpi="600" orientation="landscape" paperSize="9" scale="61" r:id="rId1"/>
  <rowBreaks count="5" manualBreakCount="5">
    <brk id="36" max="13" man="1"/>
    <brk id="63" max="13" man="1"/>
    <brk id="96" max="13" man="1"/>
    <brk id="192" max="13" man="1"/>
    <brk id="23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Горфин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Лариса</cp:lastModifiedBy>
  <cp:lastPrinted>2013-12-19T07:22:49Z</cp:lastPrinted>
  <dcterms:created xsi:type="dcterms:W3CDTF">2002-01-15T08:53:22Z</dcterms:created>
  <dcterms:modified xsi:type="dcterms:W3CDTF">2013-12-24T05:47:19Z</dcterms:modified>
  <cp:category/>
  <cp:version/>
  <cp:contentType/>
  <cp:contentStatus/>
</cp:coreProperties>
</file>