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1580" windowHeight="5865" tabRatio="714" activeTab="2"/>
  </bookViews>
  <sheets>
    <sheet name="програми" sheetId="1" r:id="rId1"/>
    <sheet name="програми бюджетний" sheetId="2" r:id="rId2"/>
    <sheet name="Додаток 7 окончательний" sheetId="3" r:id="rId3"/>
    <sheet name="поривняльна" sheetId="4" r:id="rId4"/>
  </sheets>
  <externalReferences>
    <externalReference r:id="rId7"/>
    <externalReference r:id="rId8"/>
    <externalReference r:id="rId9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const1">'[3]разом'!$V$791</definedName>
    <definedName name="const3">'[3]разом'!$V$793</definedName>
    <definedName name="const4">'[3]разом'!$V$794</definedName>
    <definedName name="const5">'[3]разом'!$V$795</definedName>
    <definedName name="const6">'[3]разом'!$V$796</definedName>
    <definedName name="const7">'[3]разом'!$V$797</definedName>
    <definedName name="CREXPORT">#REF!</definedName>
    <definedName name="Excel_BuiltIn_Print_Titles_11">'[2]Дод 30'!$A$1:$A$65529,'[2]Дод 30'!$3:$7</definedName>
    <definedName name="Excel_BuiltIn_Print_Titles_51">'[2]Дод 34'!$A$1:$A$65524,'[2]Дод 34'!$6:$7</definedName>
    <definedName name="В68">#REF!</definedName>
    <definedName name="вс">#REF!</definedName>
    <definedName name="_xlnm.Print_Titles" localSheetId="2">'Додаток 7 окончательний'!$8:$10</definedName>
    <definedName name="_xlnm.Print_Titles" localSheetId="3">'поривняльна'!$8:$9</definedName>
    <definedName name="_xlnm.Print_Titles" localSheetId="0">'програми'!$8:$10</definedName>
    <definedName name="_xlnm.Print_Titles" localSheetId="1">'програми бюджетний'!$8:$10</definedName>
    <definedName name="_xlnm.Print_Area" localSheetId="2">'Додаток 7 окончательний'!$A$1:$F$212</definedName>
    <definedName name="_xlnm.Print_Area" localSheetId="3">'поривняльна'!$A$1:$F$130</definedName>
    <definedName name="_xlnm.Print_Area" localSheetId="0">'програми'!$A$1:$F$199</definedName>
    <definedName name="_xlnm.Print_Area" localSheetId="1">'програми бюджетний'!$A$1:$F$232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C135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Customer</author>
  </authors>
  <commentList>
    <comment ref="C16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Customer</author>
  </authors>
  <commentList>
    <comment ref="C14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<sst xmlns="http://schemas.openxmlformats.org/spreadsheetml/2006/main" count="1209" uniqueCount="286">
  <si>
    <t>090412</t>
  </si>
  <si>
    <t>091102</t>
  </si>
  <si>
    <t>091107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</si>
  <si>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</si>
  <si>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</si>
  <si>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програми, головного розпорядника коштів, коду тимчасової класифікації видатків та кредитування місцевих бюджетів</t>
  </si>
  <si>
    <t>№   з/п</t>
  </si>
  <si>
    <t>до рішення Кіровоградської міської ради</t>
  </si>
  <si>
    <t>Видатки</t>
  </si>
  <si>
    <t>Загальний                    фонд</t>
  </si>
  <si>
    <t>Спеціальний фонд</t>
  </si>
  <si>
    <t>Разом</t>
  </si>
  <si>
    <t>Виконавчий комітет Кіровоградської міської ради</t>
  </si>
  <si>
    <t>Телебачення і радіомовлення</t>
  </si>
  <si>
    <t>Періодичні видання (газети та журнали)</t>
  </si>
  <si>
    <t>Інші засоби масової інформації</t>
  </si>
  <si>
    <t>Головне управління житлово-комунального господарства</t>
  </si>
  <si>
    <t>Видатки на проведення робіт, пов`язаних із будівництвом, реконструкцією, ремонтом та утриманням автомобільних доріг</t>
  </si>
  <si>
    <t>Капітальний ремонт житлового фонду місцевих органів влади</t>
  </si>
  <si>
    <t>Благоустрій міст, сіл, селищ</t>
  </si>
  <si>
    <t>Управління капітального будівництва</t>
  </si>
  <si>
    <t>100302</t>
  </si>
  <si>
    <t>240604</t>
  </si>
  <si>
    <t>Інша діяльність у сфері охорони навколишнього природного середовища</t>
  </si>
  <si>
    <t>170102</t>
  </si>
  <si>
    <t>Компенсаційні виплати на пільговий проїзд автомобільним транспортом окремим категоріям громадян</t>
  </si>
  <si>
    <t>180404</t>
  </si>
  <si>
    <t>Підтримка малого і середнього підприємництва</t>
  </si>
  <si>
    <t>Інші видатки</t>
  </si>
  <si>
    <t>(грн.)</t>
  </si>
  <si>
    <t xml:space="preserve">Управління земельних відносин та охорони навколишнього природного середовища </t>
  </si>
  <si>
    <t>03</t>
  </si>
  <si>
    <t>40</t>
  </si>
  <si>
    <t xml:space="preserve">Відділ фізичної культури та спорту </t>
  </si>
  <si>
    <t>Проведення навчально-тренувальних зборів і змагань</t>
  </si>
  <si>
    <t>Відділ культури і туризму</t>
  </si>
  <si>
    <t>Служба у справах дітей</t>
  </si>
  <si>
    <t>090802</t>
  </si>
  <si>
    <t>Інші програми соціального захисту дітей</t>
  </si>
  <si>
    <t>090416</t>
  </si>
  <si>
    <t>091209</t>
  </si>
  <si>
    <t>091207</t>
  </si>
  <si>
    <t>Управління розвитку транспорту та зв"язку</t>
  </si>
  <si>
    <t>Відділ сім"ї та молоді</t>
  </si>
  <si>
    <t>Програми і заходи центрів соціальних служб для сім"ї дітей та молоді</t>
  </si>
  <si>
    <t>091108</t>
  </si>
  <si>
    <t>091103</t>
  </si>
  <si>
    <t>091106</t>
  </si>
  <si>
    <t>091105</t>
  </si>
  <si>
    <t>Утримання клубів підлітків за місцем проживання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</si>
  <si>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</si>
  <si>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35</t>
  </si>
  <si>
    <t>65</t>
  </si>
  <si>
    <t>11</t>
  </si>
  <si>
    <t>20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</si>
  <si>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</si>
  <si>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Соціальні програми і заходи державних органів у справах сім"ї</t>
  </si>
  <si>
    <t>Соціальні програми і заходи державних органів у справах молоді</t>
  </si>
  <si>
    <t>1.</t>
  </si>
  <si>
    <t>3.</t>
  </si>
  <si>
    <t>75</t>
  </si>
  <si>
    <t xml:space="preserve">Управління з питань  надзвичайних ситуацій та цивільного захисту населення </t>
  </si>
  <si>
    <t>І.Василенко</t>
  </si>
  <si>
    <t>10</t>
  </si>
  <si>
    <t>Управління освіти</t>
  </si>
  <si>
    <t>14</t>
  </si>
  <si>
    <t>Капітальний ремонт житлового фонду                                          місцевих органів влади</t>
  </si>
  <si>
    <t>150101</t>
  </si>
  <si>
    <t>Капітальні вкладення</t>
  </si>
  <si>
    <t>Програма економічного і соціального розвитку міста Кіровограда на 2012 рік та основних напрямів розвитку на 2013 і 2014 роки</t>
  </si>
  <si>
    <t>Комбінати комунальних підприємств та інші підприємства та організації житлово-комунального господарства</t>
  </si>
  <si>
    <t>130102</t>
  </si>
  <si>
    <t>130107</t>
  </si>
  <si>
    <t>Утримання та навчально-тренувальна робота дитячо-юнацьких спортивних шкіл</t>
  </si>
  <si>
    <t xml:space="preserve">Управління охорони здоров’я </t>
  </si>
  <si>
    <t>080101</t>
  </si>
  <si>
    <t xml:space="preserve">Лікарні </t>
  </si>
  <si>
    <t>080203</t>
  </si>
  <si>
    <t>Пологові будинки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</si>
  <si>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</si>
  <si>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</si>
  <si>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080500</t>
  </si>
  <si>
    <t xml:space="preserve">Загальні і спеціалізовані стоматологічні поліклініки </t>
  </si>
  <si>
    <t>070101</t>
  </si>
  <si>
    <t>Дошкільні заклади освіти</t>
  </si>
  <si>
    <t>070201</t>
  </si>
  <si>
    <t>Загальноосвітні школи, ліцеї, гімназії, колегіуми</t>
  </si>
  <si>
    <t>070301</t>
  </si>
  <si>
    <t>Загальноосвітні школи-інтернати</t>
  </si>
  <si>
    <t>070303</t>
  </si>
  <si>
    <t>070304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</si>
  <si>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</si>
  <si>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</si>
  <si>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</si>
  <si>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</si>
  <si>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по освіті</t>
  </si>
  <si>
    <t>070804</t>
  </si>
  <si>
    <t>Централізовані бухгалтерії</t>
  </si>
  <si>
    <t>091101</t>
  </si>
  <si>
    <t>Утримання центрів соціальних служб для сім"ї, дітей та молоді</t>
  </si>
  <si>
    <t>110103</t>
  </si>
  <si>
    <t>110201</t>
  </si>
  <si>
    <t>Бібліотеки</t>
  </si>
  <si>
    <t>110202</t>
  </si>
  <si>
    <t>Музеї і 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</si>
  <si>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</si>
  <si>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</si>
  <si>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</si>
  <si>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</si>
  <si>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</si>
  <si>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 xml:space="preserve">Інші культурно-освітні заклади та заходи </t>
  </si>
  <si>
    <t xml:space="preserve">Філармонії, музичні колективи і ансамблі та інші мистецькі заклади та заходи </t>
  </si>
  <si>
    <t>250404</t>
  </si>
  <si>
    <t>Управління містобудування та архітектури</t>
  </si>
  <si>
    <t>150202</t>
  </si>
  <si>
    <t xml:space="preserve">Розробка схем та проектів рішень масового застосування </t>
  </si>
  <si>
    <t>240900</t>
  </si>
  <si>
    <t>Цільові фонди, утворені органами місцевого самоврядування</t>
  </si>
  <si>
    <t xml:space="preserve">Видатки на запобігання та ліквідацію надзвичайних ситуацій та наслідків стихійного лиха </t>
  </si>
  <si>
    <t>210107 </t>
  </si>
  <si>
    <t>Заходи та роботи з мобілізаційної підготовки місцевого значення </t>
  </si>
  <si>
    <t>Внески органів місцевого самоврядування у статутні капітали суб"єктів підприємницької діяльності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</si>
  <si>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</si>
  <si>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</si>
  <si>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Дитячі будинки (в т. ч. сімейного типу, прийомні сім`ї)</t>
  </si>
  <si>
    <t>Лікарні</t>
  </si>
  <si>
    <t>Полiклiнiки i амбулаторiї (крiм спецiалiзованих полiклiнiк та загальних i спецiалiзованих стоматологiчних полiклiнiк)</t>
  </si>
  <si>
    <t>Загальнi i спецiалiзованi стоматологiчнi полiклiнiки</t>
  </si>
  <si>
    <t>Музії і виставки</t>
  </si>
  <si>
    <t>Школи естетичного виховання дiтей</t>
  </si>
  <si>
    <t>Всього</t>
  </si>
  <si>
    <t>Заступник міського голови з питань                                               діяльності виконавчих органів ради</t>
  </si>
  <si>
    <t xml:space="preserve">Фінансове управління </t>
  </si>
  <si>
    <t>44</t>
  </si>
  <si>
    <t>Управління власності та приватизації                                            комунального майна</t>
  </si>
  <si>
    <t>2.</t>
  </si>
  <si>
    <t>Програма розвитку освіти на 2011 - 2015 роки</t>
  </si>
  <si>
    <t>Інші видатки на соціальний захист населення</t>
  </si>
  <si>
    <t>Інші видатки на соціальний захист ветеранів війни та праці</t>
  </si>
  <si>
    <t>Інші видатки на соціальний захист</t>
  </si>
  <si>
    <t xml:space="preserve">Управління економіки </t>
  </si>
  <si>
    <t>Управління по сприянню розвитку торгівлі та побутового обслуговування населення</t>
  </si>
  <si>
    <t>Передбачено у міському бюджеті                                                       на 2013 рік</t>
  </si>
  <si>
    <t xml:space="preserve">"___" ______  2013 року № </t>
  </si>
  <si>
    <t>Утримання центрів соціальних служб для сім`ї, дітей та молоді </t>
  </si>
  <si>
    <t>091206</t>
  </si>
  <si>
    <t>Центри соціальної реабілітації дітей - інвалідів, центри професійної реабілітації інвалідів </t>
  </si>
  <si>
    <t>Бібліотеки </t>
  </si>
  <si>
    <t>150122</t>
  </si>
  <si>
    <t>150201</t>
  </si>
  <si>
    <t>Інші заходи у сфері автомобільного транспорту </t>
  </si>
  <si>
    <t>Затверджено по галузевих програмах на 2013 р</t>
  </si>
  <si>
    <t>відхилення</t>
  </si>
  <si>
    <t>180409</t>
  </si>
  <si>
    <t>080800</t>
  </si>
  <si>
    <t>Центри первинної медичної допомоги</t>
  </si>
  <si>
    <t>Інвестиційні проекти</t>
  </si>
  <si>
    <t>тр.под - 2401,9</t>
  </si>
  <si>
    <t>БР - 4362,8</t>
  </si>
  <si>
    <t>Збереження, розвиток, реконструкція та реставрація пам`яток історії та культури </t>
  </si>
  <si>
    <t>250324</t>
  </si>
  <si>
    <t>Субвенція іншим бюджетам на виконання інвестиційних проектів </t>
  </si>
  <si>
    <t>Землеустрій</t>
  </si>
  <si>
    <t>250380</t>
  </si>
  <si>
    <t>БР</t>
  </si>
  <si>
    <t xml:space="preserve">Транспортний податок </t>
  </si>
  <si>
    <t>ФОП</t>
  </si>
  <si>
    <t>Цільовий фонд</t>
  </si>
  <si>
    <t>забор.</t>
  </si>
  <si>
    <t>капремонт</t>
  </si>
  <si>
    <t>Додаток ___</t>
  </si>
  <si>
    <t xml:space="preserve"> міського бюджету на 2013 рік на виконання міських програм                                                                                                                (у складі видатків, затверджених у додатках 2 і 3 до рішення Кіровоградської міської)</t>
  </si>
  <si>
    <t>Фінансова підтримка громадських організацій інвалідів і ветеранів</t>
  </si>
  <si>
    <t xml:space="preserve">Комплексна програма внесення змін до генерального плану міста Кіровограда (коригування генерального плану міста Кіровограда), розроблення картографічних матеріалів масштабу 1:5000 в цифрофій і графічній формі, плану зонування території міста Кіровограда </t>
  </si>
  <si>
    <t xml:space="preserve">Інші субвенції </t>
  </si>
  <si>
    <t>УКБ</t>
  </si>
  <si>
    <t>Субвенція з ОБ</t>
  </si>
  <si>
    <t>ОБ-337,896</t>
  </si>
  <si>
    <t>Додаток 7</t>
  </si>
  <si>
    <t>Управління охорони здоров"я</t>
  </si>
  <si>
    <t>4.</t>
  </si>
  <si>
    <t>5.</t>
  </si>
  <si>
    <t>Інші видатки на соціальних захист населення</t>
  </si>
  <si>
    <t>Інші видатки на соціальних захист ветеранів війни та праці</t>
  </si>
  <si>
    <t>Фінансова підтримка громадських організацій</t>
  </si>
  <si>
    <t>Управління по сприянню торгівлі та побутового обслуговування населення</t>
  </si>
  <si>
    <t xml:space="preserve">Програма забезпечення соціальним та впорядкованим житлом дітей-сиріт та дітей, позбавлених батьківського піклування, осіб з їх числа на 2013 - 2015 роки </t>
  </si>
  <si>
    <t>6.</t>
  </si>
  <si>
    <t>Програма зайнятості населення м.Кіровограда на 2012 - 2014 роки</t>
  </si>
  <si>
    <t>73</t>
  </si>
  <si>
    <t>Управління економіки</t>
  </si>
  <si>
    <t>Інші видатки на соціальних захист</t>
  </si>
  <si>
    <t>7.</t>
  </si>
  <si>
    <t>8.</t>
  </si>
  <si>
    <t>Філармонії, музичні колективи і ансамблі та інші мистецькі заклади та заходи</t>
  </si>
  <si>
    <t>9.</t>
  </si>
  <si>
    <t>10.</t>
  </si>
  <si>
    <t>Комбінати комунальних підприємств та інші підприємства, установи та організації житлово-комунального господарства</t>
  </si>
  <si>
    <t>11.</t>
  </si>
  <si>
    <t>12.</t>
  </si>
  <si>
    <t>13.</t>
  </si>
  <si>
    <t>14.</t>
  </si>
  <si>
    <t xml:space="preserve"> Управління розвитку транспорту та зв'язку </t>
  </si>
  <si>
    <t>15.</t>
  </si>
  <si>
    <t xml:space="preserve">Програма розвитку малого підприємництва у м.Кіровограді на 2011-2012 роки </t>
  </si>
  <si>
    <t>Управління економіки Кіровоградської міської ради</t>
  </si>
  <si>
    <t>16.</t>
  </si>
  <si>
    <t>Видатки на запобігання та ліквідацію надзвичайних ситуацій та наслідків стихійного лиха</t>
  </si>
  <si>
    <t>17.</t>
  </si>
  <si>
    <t>Програма реалізації вимог Закону України "Про дозвільну систему у сфері господарської діяльності "</t>
  </si>
  <si>
    <t>18.</t>
  </si>
  <si>
    <t>Фінансове управління міської ради</t>
  </si>
  <si>
    <t>19.</t>
  </si>
  <si>
    <t>Програма з розвитку і управління персоналом в Кіровоградській міській раді в 2013 - 2015 роках</t>
  </si>
  <si>
    <t>20.</t>
  </si>
  <si>
    <t>21.</t>
  </si>
  <si>
    <t>22.</t>
  </si>
  <si>
    <t>23.</t>
  </si>
  <si>
    <t>Програма представництва Асоціації міст Кіровоградської області та Кіровоградського регіонального відділення Асоціації міст України</t>
  </si>
  <si>
    <t>ВСЬОГО</t>
  </si>
  <si>
    <t>Програма економічного і соціального розвитку по галузі охорони здоров"я на 2013 рік</t>
  </si>
  <si>
    <t>Програма соціальної підтримки, розвитку та становлення сімей, дітей та молоді м.Кіровограда на 2013 рік</t>
  </si>
  <si>
    <t xml:space="preserve">Програма "Молодь Кіровограда" на 2013 рік </t>
  </si>
  <si>
    <t>Програма підтримки сімей на 2013 рік</t>
  </si>
  <si>
    <t>Прграма відпочинку та оздоровлення дітей на 2013 рік</t>
  </si>
  <si>
    <t xml:space="preserve">Програма соціального захисту та соціальної підтримки окремих категорій населення м.Кіровограда на 2013 рік </t>
  </si>
  <si>
    <t>Програма соціально правового захисту дітей та профілактики правопорушень у дитячому середовищі на 2013 рік</t>
  </si>
  <si>
    <t>Програма розвитку фізичної культури та спорту в м.Кіровограді на 2013 рік</t>
  </si>
  <si>
    <t>Програма розвитку житлово-комунального господарства та благоустрою міста Кіровограда на 2013 рік</t>
  </si>
  <si>
    <t xml:space="preserve">Програма будівництва, реконструкції, ремонту доріг та експлуатації дорожньої системи в м. Кіровограді на 2013 рік  </t>
  </si>
  <si>
    <t xml:space="preserve">Програма економічної підтримки засобів масової інформації міста Кіровограда на 2013 рік </t>
  </si>
  <si>
    <t xml:space="preserve">Програма природоохоронних заходів місцевого значення на 2013 рік </t>
  </si>
  <si>
    <t xml:space="preserve">Програма розвитку міського пасажирського транспорту та зв"язку у м.Кіровограді на 2013 рік </t>
  </si>
  <si>
    <t>Програма запобігання надзвичайним ситуаціям та ліквідація їх наслідків на 2013 рік</t>
  </si>
  <si>
    <t>Програма підтримки постійної мобілізаційної готовності міста Кіровограда на 2013 рік</t>
  </si>
  <si>
    <t>Управління власності та приватизації комунального майна</t>
  </si>
  <si>
    <t>Комплексна програма діяльності Кіровоградської міської дружини  на 2013 рік</t>
  </si>
  <si>
    <t>Програма забезпечення умов діяльності депутатів Кіровоградської міської ради на 2013 рік</t>
  </si>
  <si>
    <t>Заступник міського голови з питань</t>
  </si>
  <si>
    <t>діяльності виконавчих органів ради</t>
  </si>
  <si>
    <t>Програма управління комунальним майном на 2013 рік</t>
  </si>
  <si>
    <t>24.</t>
  </si>
  <si>
    <t>25.</t>
  </si>
  <si>
    <t>26.</t>
  </si>
  <si>
    <t>27.</t>
  </si>
  <si>
    <t>28.</t>
  </si>
  <si>
    <t>29.</t>
  </si>
  <si>
    <t>30.</t>
  </si>
  <si>
    <t xml:space="preserve">            "____" _______ 2013 року №_____</t>
  </si>
  <si>
    <t xml:space="preserve"> міського бюджету на 2013 рік на виконання міських програм                                                                                                                                                         (у складі видатків, затверджених у додатках 2 і 3 до рішення Кіровоградської міської)                                                                                                                           </t>
  </si>
  <si>
    <t>Програма розвитку культури і туризму на 2013 рік</t>
  </si>
  <si>
    <t xml:space="preserve">Програма фінансового забезпечення відзначення визначних подій та нагородження відзнаками Кіровоградської міської ради та виконавчого комітету в м.Кіровограді на 2013 рік </t>
  </si>
  <si>
    <t>Програма розвитку комп"ютеризації та технічного захисту інформації виконавчих орагнів Кіровоградської міської ради на 2013 рік</t>
  </si>
  <si>
    <t xml:space="preserve"> міського бюджету на 2013 рік на виконання міських програм                                                                                                                                                         (у складі видатків, затверджених у додатках </t>
  </si>
  <si>
    <t>Програма відпочинку та оздоровлення дітей на 2013 рік</t>
  </si>
  <si>
    <t>Програма "Діти м.Кіровограда на 2010-2014 роки"</t>
  </si>
  <si>
    <t>Програма імунопрофілактики та захисту населення від інфекційних хвороб на 2012-2016 роки"</t>
  </si>
  <si>
    <t>Програма медико-соціального забезпечення пільгових та соціально незахищених верств населення м.Кіровограда на 2013 рік</t>
  </si>
  <si>
    <t>Програма "Репродуктивне здоров'я населення м.Кіровограда на 2010-2015 рр."</t>
  </si>
  <si>
    <t>Програма боротьби з онкологічними захворюваннями на 2011-2016 рр."</t>
  </si>
  <si>
    <t>Програма інформатизації виконавчих орагнів Кіровоградської міської ради на 2013-2015 роки</t>
  </si>
  <si>
    <t>010116</t>
  </si>
  <si>
    <t>Органи місцевого самоврядування</t>
  </si>
  <si>
    <t>080000</t>
  </si>
  <si>
    <t>Охорона здоров'я</t>
  </si>
  <si>
    <t>Компенсаційні виплати за пільговий проїзд окремих категорій громадян на залізничному транспорті </t>
  </si>
  <si>
    <t>Компенсаційні виплати на пільговий проїзд електротранспортом окремим категоріям громадян </t>
  </si>
  <si>
    <t>070000</t>
  </si>
  <si>
    <t>Освіта</t>
  </si>
  <si>
    <t>090000</t>
  </si>
  <si>
    <t>Соціальний захист та соціальне забезпечення</t>
  </si>
  <si>
    <t>Програма розвитку м. Кіровограда до 2015 року</t>
  </si>
  <si>
    <t>Житлово-комунальне господаоство</t>
  </si>
  <si>
    <t>110000</t>
  </si>
  <si>
    <t>Культура і мистецтво</t>
  </si>
  <si>
    <t>Освіта, з них:</t>
  </si>
  <si>
    <t>Соціальні програми і заходи державних органів у справах сім'ї</t>
  </si>
  <si>
    <t>Відділ сім'ї та молоді</t>
  </si>
  <si>
    <t>Програми і заходи центрів соціальних служб для сім'ї дітей та молоді</t>
  </si>
  <si>
    <t>Програма "Діти м. Кіровограда на 2010-2014 роки"</t>
  </si>
  <si>
    <t>Програма імунопрофілактики та захисту населення від інфекційних хвороб на 2012-2016 роки</t>
  </si>
  <si>
    <t>Програма боротьби з онкологічними захворюваннями на 2011-2016 рр.</t>
  </si>
  <si>
    <t xml:space="preserve">Програма розвитку малого підприємництва у м. Кіровограді на 2013-2015 роки </t>
  </si>
  <si>
    <t xml:space="preserve">            Додаток 7</t>
  </si>
  <si>
    <t xml:space="preserve"> міського бюджету на 2013 рік на виконання міських програм                                                                                                                                                         (у складі видатків, затверджених у додатках 2 і 3 до рішення Кіровоградської міської ради), визначених у додатку 7 до рішення Кіровоградської міської ради від 21 грудня 2012 року № 2181, у новій редакції                                                                                                              </t>
  </si>
  <si>
    <t xml:space="preserve">           18 грудня 2013 року № 2637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</si>
</sst>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0.0%"/>
    <numFmt numFmtId="183" formatCode="#,##0.000"/>
    <numFmt numFmtId="184" formatCode="0.000"/>
    <numFmt numFmtId="185" formatCode="#,##0.0_ ;[Red]\-#,##0.0\ "/>
    <numFmt numFmtId="186" formatCode="#,##0.000_ ;[Red]\-#,##0.000\ "/>
    <numFmt numFmtId="187" formatCode="#,##0_ ;[Red]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  <numFmt numFmtId="193" formatCode="0.0000"/>
    <numFmt numFmtId="194" formatCode="0.00000"/>
    <numFmt numFmtId="195" formatCode="0.000000"/>
    <numFmt numFmtId="196" formatCode="0.0000000"/>
    <numFmt numFmtId="197" formatCode="_-* #,##0.0\ _г_р_н_._-;\-* #,##0.0\ _г_р_н_._-;_-* &quot;-&quot;??\ _г_р_н_._-;_-@_-"/>
    <numFmt numFmtId="198" formatCode="_-* #,##0\ _г_р_н_._-;\-* #,##0\ _г_р_н_._-;_-* &quot;-&quot;??\ _г_р_н_._-;_-@_-"/>
    <numFmt numFmtId="199" formatCode="#,##0.0000_ ;[Red]\-#,##0.0000\ "/>
    <numFmt numFmtId="200" formatCode="_-* #,##0.000\ _г_р_н_._-;\-* #,##0.000\ _г_р_н_._-;_-* &quot;-&quot;??\ _г_р_н_._-;_-@_-"/>
    <numFmt numFmtId="201" formatCode="_-* #,##0.0000\ _г_р_н_._-;\-* #,##0.0000\ _г_р_н_._-;_-* &quot;-&quot;??\ _г_р_н_._-;_-@_-"/>
    <numFmt numFmtId="202" formatCode="0.0_ ;[Red]\-0.0\ "/>
    <numFmt numFmtId="203" formatCode="_-* #,##0.00\ _р_._-;\-* #,##0.00\ _р_._-;_-* &quot;-&quot;??\ _р_._-;_-@_-"/>
  </numFmts>
  <fonts count="6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Times New Roman"/>
      <family val="1"/>
    </font>
    <font>
      <i/>
      <sz val="10"/>
      <color indexed="8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11" fillId="7" borderId="2" applyNumberFormat="0" applyAlignment="0" applyProtection="0"/>
    <xf numFmtId="0" fontId="12" fillId="14" borderId="1" applyNumberFormat="0" applyAlignment="0" applyProtection="0"/>
    <xf numFmtId="0" fontId="13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7" fillId="0" borderId="7" applyNumberFormat="0" applyFill="0" applyAlignment="0" applyProtection="0"/>
    <xf numFmtId="0" fontId="33" fillId="24" borderId="8" applyNumberFormat="0" applyAlignment="0" applyProtection="0"/>
    <xf numFmtId="0" fontId="18" fillId="24" borderId="9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36" fillId="8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6" borderId="11" applyNumberFormat="0" applyFont="0" applyAlignment="0" applyProtection="0"/>
    <xf numFmtId="0" fontId="0" fillId="26" borderId="11" applyNumberFormat="0" applyFont="0" applyAlignment="0" applyProtection="0"/>
    <xf numFmtId="9" fontId="0" fillId="0" borderId="0" applyFont="0" applyFill="0" applyBorder="0" applyAlignment="0" applyProtection="0"/>
    <xf numFmtId="0" fontId="38" fillId="8" borderId="2" applyNumberFormat="0" applyAlignment="0" applyProtection="0"/>
    <xf numFmtId="0" fontId="23" fillId="0" borderId="6" applyNumberFormat="0" applyFill="0" applyAlignment="0" applyProtection="0"/>
    <xf numFmtId="0" fontId="35" fillId="25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15" applyFont="1" applyFill="1" applyBorder="1" applyAlignment="1">
      <alignment horizontal="left" vertical="top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15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2" xfId="15" applyFont="1" applyFill="1" applyBorder="1" applyAlignment="1">
      <alignment horizontal="left" vertical="center" wrapText="1"/>
      <protection/>
    </xf>
    <xf numFmtId="0" fontId="49" fillId="25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7" fillId="0" borderId="12" xfId="15" applyNumberFormat="1" applyFont="1" applyFill="1" applyBorder="1" applyAlignment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center" indent="1"/>
    </xf>
    <xf numFmtId="49" fontId="7" fillId="0" borderId="12" xfId="15" applyNumberFormat="1" applyFont="1" applyFill="1" applyBorder="1" applyAlignment="1" applyProtection="1">
      <alignment horizontal="center" vertical="center"/>
      <protection locked="0"/>
    </xf>
    <xf numFmtId="0" fontId="7" fillId="0" borderId="12" xfId="15" applyFont="1" applyFill="1" applyBorder="1" applyAlignment="1">
      <alignment horizontal="left" vertical="center" wrapText="1"/>
      <protection/>
    </xf>
    <xf numFmtId="49" fontId="7" fillId="0" borderId="12" xfId="15" applyNumberFormat="1" applyFont="1" applyFill="1" applyBorder="1" applyAlignment="1" applyProtection="1">
      <alignment horizontal="justify" vertical="center" wrapText="1"/>
      <protection locked="0"/>
    </xf>
    <xf numFmtId="49" fontId="7" fillId="0" borderId="14" xfId="15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left" vertical="center" indent="1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12" xfId="15" applyFont="1" applyFill="1" applyBorder="1" applyAlignment="1">
      <alignment vertical="center" wrapText="1"/>
      <protection/>
    </xf>
    <xf numFmtId="49" fontId="6" fillId="0" borderId="12" xfId="15" applyNumberFormat="1" applyFont="1" applyFill="1" applyBorder="1" applyAlignment="1">
      <alignment horizontal="center" vertical="center" wrapText="1"/>
      <protection/>
    </xf>
    <xf numFmtId="4" fontId="7" fillId="0" borderId="12" xfId="15" applyNumberFormat="1" applyFont="1" applyFill="1" applyBorder="1" applyAlignment="1">
      <alignment horizontal="center" vertical="center" wrapText="1"/>
      <protection/>
    </xf>
    <xf numFmtId="4" fontId="7" fillId="0" borderId="17" xfId="0" applyNumberFormat="1" applyFont="1" applyFill="1" applyBorder="1" applyAlignment="1">
      <alignment horizontal="center" vertical="center"/>
    </xf>
    <xf numFmtId="0" fontId="7" fillId="0" borderId="14" xfId="15" applyFont="1" applyFill="1" applyBorder="1" applyAlignment="1">
      <alignment vertical="center" wrapText="1"/>
      <protection/>
    </xf>
    <xf numFmtId="0" fontId="48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49" fillId="4" borderId="0" xfId="0" applyFont="1" applyFill="1" applyAlignment="1">
      <alignment/>
    </xf>
    <xf numFmtId="4" fontId="7" fillId="0" borderId="19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6" fillId="0" borderId="20" xfId="15" applyFont="1" applyFill="1" applyBorder="1" applyAlignment="1">
      <alignment horizontal="left" vertical="top" wrapText="1"/>
      <protection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 wrapText="1"/>
    </xf>
    <xf numFmtId="49" fontId="7" fillId="0" borderId="17" xfId="15" applyNumberFormat="1" applyFont="1" applyFill="1" applyBorder="1" applyAlignment="1">
      <alignment horizontal="center" vertical="center" wrapText="1"/>
      <protection/>
    </xf>
    <xf numFmtId="0" fontId="7" fillId="0" borderId="17" xfId="15" applyFont="1" applyFill="1" applyBorder="1" applyAlignment="1">
      <alignment vertical="center" wrapText="1"/>
      <protection/>
    </xf>
    <xf numFmtId="49" fontId="7" fillId="0" borderId="17" xfId="15" applyNumberFormat="1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52" fillId="0" borderId="2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4" fontId="7" fillId="0" borderId="12" xfId="15" applyNumberFormat="1" applyFont="1" applyFill="1" applyBorder="1" applyAlignment="1">
      <alignment horizontal="center" vertical="center"/>
      <protection/>
    </xf>
    <xf numFmtId="49" fontId="3" fillId="0" borderId="12" xfId="15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48" fillId="0" borderId="12" xfId="15" applyFont="1" applyFill="1" applyBorder="1" applyAlignment="1">
      <alignment horizontal="left" vertical="top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15" applyFont="1" applyFill="1" applyBorder="1" applyAlignment="1">
      <alignment horizontal="left" vertical="center" wrapText="1"/>
      <protection/>
    </xf>
    <xf numFmtId="4" fontId="3" fillId="0" borderId="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15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4" fontId="4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44" fillId="0" borderId="28" xfId="0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4" fontId="52" fillId="0" borderId="32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7" borderId="29" xfId="0" applyNumberFormat="1" applyFont="1" applyFill="1" applyBorder="1" applyAlignment="1">
      <alignment horizontal="center" vertical="center"/>
    </xf>
    <xf numFmtId="4" fontId="7" fillId="7" borderId="29" xfId="0" applyNumberFormat="1" applyFont="1" applyFill="1" applyBorder="1" applyAlignment="1">
      <alignment horizontal="center" vertical="center" wrapText="1"/>
    </xf>
    <xf numFmtId="4" fontId="6" fillId="22" borderId="29" xfId="0" applyNumberFormat="1" applyFont="1" applyFill="1" applyBorder="1" applyAlignment="1">
      <alignment horizontal="center" vertical="center"/>
    </xf>
    <xf numFmtId="4" fontId="7" fillId="22" borderId="29" xfId="0" applyNumberFormat="1" applyFont="1" applyFill="1" applyBorder="1" applyAlignment="1">
      <alignment horizontal="center" vertical="center"/>
    </xf>
    <xf numFmtId="4" fontId="6" fillId="22" borderId="33" xfId="0" applyNumberFormat="1" applyFont="1" applyFill="1" applyBorder="1" applyAlignment="1">
      <alignment horizontal="center" vertical="center"/>
    </xf>
    <xf numFmtId="4" fontId="7" fillId="22" borderId="29" xfId="0" applyNumberFormat="1" applyFont="1" applyFill="1" applyBorder="1" applyAlignment="1">
      <alignment horizontal="left" vertical="center" indent="1"/>
    </xf>
    <xf numFmtId="4" fontId="6" fillId="22" borderId="31" xfId="0" applyNumberFormat="1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/>
    </xf>
    <xf numFmtId="4" fontId="7" fillId="0" borderId="29" xfId="0" applyNumberFormat="1" applyFont="1" applyFill="1" applyBorder="1" applyAlignment="1">
      <alignment horizontal="left" vertical="center" indent="1"/>
    </xf>
    <xf numFmtId="4" fontId="7" fillId="25" borderId="29" xfId="0" applyNumberFormat="1" applyFont="1" applyFill="1" applyBorder="1" applyAlignment="1">
      <alignment horizontal="center" vertical="center"/>
    </xf>
    <xf numFmtId="4" fontId="6" fillId="22" borderId="29" xfId="0" applyNumberFormat="1" applyFont="1" applyFill="1" applyBorder="1" applyAlignment="1">
      <alignment horizontal="center" vertical="center" wrapText="1"/>
    </xf>
    <xf numFmtId="4" fontId="7" fillId="22" borderId="29" xfId="0" applyNumberFormat="1" applyFont="1" applyFill="1" applyBorder="1" applyAlignment="1">
      <alignment horizontal="center" vertical="center" wrapText="1"/>
    </xf>
    <xf numFmtId="4" fontId="6" fillId="22" borderId="31" xfId="0" applyNumberFormat="1" applyFont="1" applyFill="1" applyBorder="1" applyAlignment="1">
      <alignment horizontal="center" vertical="center"/>
    </xf>
    <xf numFmtId="4" fontId="7" fillId="22" borderId="33" xfId="0" applyNumberFormat="1" applyFont="1" applyFill="1" applyBorder="1" applyAlignment="1">
      <alignment horizontal="center" vertical="center"/>
    </xf>
    <xf numFmtId="0" fontId="7" fillId="25" borderId="29" xfId="15" applyFont="1" applyFill="1" applyBorder="1" applyAlignment="1">
      <alignment horizontal="left" vertical="top" wrapText="1"/>
      <protection/>
    </xf>
    <xf numFmtId="4" fontId="6" fillId="0" borderId="31" xfId="0" applyNumberFormat="1" applyFont="1" applyFill="1" applyBorder="1" applyAlignment="1">
      <alignment horizontal="center" vertical="center"/>
    </xf>
    <xf numFmtId="4" fontId="7" fillId="7" borderId="30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4" fontId="6" fillId="22" borderId="33" xfId="0" applyNumberFormat="1" applyFont="1" applyFill="1" applyBorder="1" applyAlignment="1">
      <alignment horizontal="center" vertical="center" wrapText="1"/>
    </xf>
    <xf numFmtId="4" fontId="7" fillId="22" borderId="30" xfId="0" applyNumberFormat="1" applyFont="1" applyFill="1" applyBorder="1" applyAlignment="1">
      <alignment horizontal="center" vertical="center" wrapText="1"/>
    </xf>
    <xf numFmtId="4" fontId="6" fillId="22" borderId="35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15" applyFont="1" applyFill="1" applyBorder="1" applyAlignment="1">
      <alignment horizontal="left" vertical="top" wrapText="1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0" xfId="15" applyFont="1" applyFill="1" applyBorder="1" applyAlignment="1">
      <alignment horizontal="left" vertical="top" wrapText="1"/>
      <protection/>
    </xf>
    <xf numFmtId="4" fontId="6" fillId="0" borderId="12" xfId="15" applyNumberFormat="1" applyFont="1" applyFill="1" applyBorder="1" applyAlignment="1">
      <alignment horizontal="center" vertical="center"/>
      <protection/>
    </xf>
    <xf numFmtId="49" fontId="48" fillId="0" borderId="12" xfId="15" applyNumberFormat="1" applyFont="1" applyFill="1" applyBorder="1" applyAlignment="1" applyProtection="1">
      <alignment horizontal="justify" vertical="center" wrapText="1"/>
      <protection locked="0"/>
    </xf>
    <xf numFmtId="184" fontId="2" fillId="0" borderId="0" xfId="0" applyNumberFormat="1" applyFont="1" applyAlignment="1">
      <alignment/>
    </xf>
    <xf numFmtId="0" fontId="49" fillId="0" borderId="0" xfId="0" applyFont="1" applyAlignment="1">
      <alignment/>
    </xf>
    <xf numFmtId="49" fontId="48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48" fillId="27" borderId="20" xfId="0" applyFont="1" applyFill="1" applyBorder="1" applyAlignment="1">
      <alignment horizontal="center" vertical="center"/>
    </xf>
    <xf numFmtId="0" fontId="6" fillId="0" borderId="20" xfId="15" applyFont="1" applyFill="1" applyBorder="1" applyAlignment="1">
      <alignment horizontal="left" vertical="center" wrapText="1"/>
      <protection/>
    </xf>
    <xf numFmtId="0" fontId="7" fillId="27" borderId="12" xfId="0" applyFont="1" applyFill="1" applyBorder="1" applyAlignment="1">
      <alignment horizontal="center" vertical="center"/>
    </xf>
    <xf numFmtId="0" fontId="48" fillId="27" borderId="12" xfId="0" applyFont="1" applyFill="1" applyBorder="1" applyAlignment="1">
      <alignment horizontal="center" vertical="center"/>
    </xf>
    <xf numFmtId="0" fontId="48" fillId="0" borderId="12" xfId="15" applyFont="1" applyFill="1" applyBorder="1" applyAlignment="1">
      <alignment horizontal="left" vertical="center" wrapText="1"/>
      <protection/>
    </xf>
    <xf numFmtId="0" fontId="3" fillId="0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2" fontId="2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12" xfId="15" applyNumberFormat="1" applyFont="1" applyFill="1" applyBorder="1" applyAlignment="1">
      <alignment horizontal="justify" vertical="center" wrapText="1"/>
      <protection/>
    </xf>
    <xf numFmtId="0" fontId="2" fillId="0" borderId="25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8" fillId="0" borderId="0" xfId="94" applyFont="1" applyAlignment="1">
      <alignment vertical="center" wrapText="1"/>
      <protection/>
    </xf>
    <xf numFmtId="0" fontId="58" fillId="0" borderId="0" xfId="0" applyFont="1" applyAlignment="1">
      <alignment/>
    </xf>
    <xf numFmtId="4" fontId="48" fillId="0" borderId="0" xfId="15" applyNumberFormat="1" applyFont="1" applyFill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left" vertical="center" indent="1"/>
    </xf>
    <xf numFmtId="4" fontId="6" fillId="27" borderId="20" xfId="0" applyNumberFormat="1" applyFont="1" applyFill="1" applyBorder="1" applyAlignment="1">
      <alignment horizontal="center" vertical="center"/>
    </xf>
    <xf numFmtId="4" fontId="7" fillId="27" borderId="12" xfId="0" applyNumberFormat="1" applyFont="1" applyFill="1" applyBorder="1" applyAlignment="1">
      <alignment horizontal="center" vertical="center"/>
    </xf>
    <xf numFmtId="4" fontId="48" fillId="27" borderId="12" xfId="0" applyNumberFormat="1" applyFont="1" applyFill="1" applyBorder="1" applyAlignment="1">
      <alignment horizontal="center" vertical="center"/>
    </xf>
    <xf numFmtId="4" fontId="48" fillId="0" borderId="20" xfId="0" applyNumberFormat="1" applyFont="1" applyFill="1" applyBorder="1" applyAlignment="1">
      <alignment horizontal="center" vertical="center" wrapText="1"/>
    </xf>
    <xf numFmtId="4" fontId="48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/>
    </xf>
    <xf numFmtId="4" fontId="48" fillId="0" borderId="1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4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57" fillId="0" borderId="12" xfId="0" applyNumberFormat="1" applyFont="1" applyFill="1" applyBorder="1" applyAlignment="1">
      <alignment horizontal="center" vertical="center"/>
    </xf>
    <xf numFmtId="49" fontId="48" fillId="0" borderId="12" xfId="15" applyNumberFormat="1" applyFont="1" applyFill="1" applyBorder="1" applyAlignment="1">
      <alignment horizontal="center" vertical="center" wrapText="1"/>
      <protection/>
    </xf>
    <xf numFmtId="0" fontId="48" fillId="0" borderId="12" xfId="15" applyFont="1" applyFill="1" applyBorder="1" applyAlignment="1">
      <alignment vertical="center" wrapText="1"/>
      <protection/>
    </xf>
    <xf numFmtId="4" fontId="48" fillId="0" borderId="12" xfId="15" applyNumberFormat="1" applyFont="1" applyFill="1" applyBorder="1" applyAlignment="1">
      <alignment horizontal="center" vertical="center"/>
      <protection/>
    </xf>
    <xf numFmtId="0" fontId="48" fillId="0" borderId="14" xfId="15" applyFont="1" applyFill="1" applyBorder="1" applyAlignment="1">
      <alignment horizontal="left" vertical="center" wrapText="1"/>
      <protection/>
    </xf>
    <xf numFmtId="0" fontId="48" fillId="0" borderId="20" xfId="15" applyFont="1" applyFill="1" applyBorder="1" applyAlignment="1">
      <alignment horizontal="left" vertical="center" wrapText="1"/>
      <protection/>
    </xf>
    <xf numFmtId="4" fontId="6" fillId="0" borderId="15" xfId="0" applyNumberFormat="1" applyFont="1" applyFill="1" applyBorder="1" applyAlignment="1">
      <alignment horizontal="center" vertical="center" wrapText="1"/>
    </xf>
    <xf numFmtId="4" fontId="48" fillId="0" borderId="12" xfId="15" applyNumberFormat="1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center" vertical="center"/>
    </xf>
    <xf numFmtId="49" fontId="48" fillId="0" borderId="14" xfId="15" applyNumberFormat="1" applyFont="1" applyFill="1" applyBorder="1" applyAlignment="1">
      <alignment horizontal="center" vertical="center" wrapText="1"/>
      <protection/>
    </xf>
    <xf numFmtId="0" fontId="48" fillId="0" borderId="14" xfId="15" applyFont="1" applyFill="1" applyBorder="1" applyAlignment="1">
      <alignment vertical="center" wrapText="1"/>
      <protection/>
    </xf>
    <xf numFmtId="49" fontId="48" fillId="0" borderId="12" xfId="15" applyNumberFormat="1" applyFont="1" applyFill="1" applyBorder="1" applyAlignment="1" applyProtection="1">
      <alignment horizontal="center" vertical="center"/>
      <protection locked="0"/>
    </xf>
    <xf numFmtId="4" fontId="8" fillId="0" borderId="33" xfId="0" applyNumberFormat="1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4" fontId="6" fillId="0" borderId="24" xfId="0" applyNumberFormat="1" applyFont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49" fontId="48" fillId="0" borderId="17" xfId="15" applyNumberFormat="1" applyFont="1" applyFill="1" applyBorder="1" applyAlignment="1">
      <alignment horizontal="center" vertical="center" wrapText="1"/>
      <protection/>
    </xf>
    <xf numFmtId="0" fontId="48" fillId="0" borderId="17" xfId="15" applyFont="1" applyFill="1" applyBorder="1" applyAlignment="1">
      <alignment vertical="center" wrapText="1"/>
      <protection/>
    </xf>
    <xf numFmtId="0" fontId="48" fillId="0" borderId="17" xfId="0" applyFont="1" applyFill="1" applyBorder="1" applyAlignment="1">
      <alignment horizontal="center" vertical="center"/>
    </xf>
    <xf numFmtId="4" fontId="48" fillId="0" borderId="17" xfId="0" applyNumberFormat="1" applyFont="1" applyFill="1" applyBorder="1" applyAlignment="1">
      <alignment horizontal="center" vertical="center"/>
    </xf>
    <xf numFmtId="4" fontId="48" fillId="0" borderId="16" xfId="0" applyNumberFormat="1" applyFont="1" applyFill="1" applyBorder="1" applyAlignment="1">
      <alignment horizontal="center" vertical="center" wrapText="1"/>
    </xf>
    <xf numFmtId="0" fontId="48" fillId="0" borderId="20" xfId="15" applyFont="1" applyFill="1" applyBorder="1" applyAlignment="1">
      <alignment horizontal="left" vertical="top" wrapText="1"/>
      <protection/>
    </xf>
    <xf numFmtId="0" fontId="2" fillId="0" borderId="37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/>
    </xf>
    <xf numFmtId="2" fontId="0" fillId="28" borderId="31" xfId="0" applyNumberFormat="1" applyFill="1" applyBorder="1" applyAlignment="1">
      <alignment/>
    </xf>
    <xf numFmtId="4" fontId="7" fillId="0" borderId="13" xfId="15" applyNumberFormat="1" applyFont="1" applyFill="1" applyBorder="1" applyAlignment="1">
      <alignment horizontal="center" vertical="center"/>
      <protection/>
    </xf>
    <xf numFmtId="0" fontId="2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44" fillId="0" borderId="46" xfId="0" applyNumberFormat="1" applyFont="1" applyFill="1" applyBorder="1" applyAlignment="1">
      <alignment horizontal="center" vertical="center" wrapText="1"/>
    </xf>
    <xf numFmtId="4" fontId="44" fillId="0" borderId="31" xfId="0" applyNumberFormat="1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47" xfId="0" applyFont="1" applyFill="1" applyBorder="1" applyAlignment="1">
      <alignment horizontal="left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</cellXfs>
  <cellStyles count="11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 10" xfId="85"/>
    <cellStyle name="Обычный 2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Обычный_Розпис не правленый" xfId="94"/>
    <cellStyle name="Followed Hyperlink" xfId="95"/>
    <cellStyle name="Підсумок" xfId="96"/>
    <cellStyle name="Плохой" xfId="97"/>
    <cellStyle name="Поганий" xfId="98"/>
    <cellStyle name="Пояснение" xfId="99"/>
    <cellStyle name="Примечание" xfId="100"/>
    <cellStyle name="Примітка" xfId="101"/>
    <cellStyle name="Percent" xfId="102"/>
    <cellStyle name="Результат" xfId="103"/>
    <cellStyle name="Связанная ячейка" xfId="104"/>
    <cellStyle name="Середній" xfId="105"/>
    <cellStyle name="Стиль 1" xfId="106"/>
    <cellStyle name="Текст попередження" xfId="107"/>
    <cellStyle name="Текст пояснення" xfId="108"/>
    <cellStyle name="Текст предупреждения" xfId="109"/>
    <cellStyle name="Тысячи [0]_Розподіл (2)" xfId="110"/>
    <cellStyle name="Тысячи_бюджет 1998 по клас.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</sheetNames>
    <sheetDataSet>
      <sheetData sheetId="0">
        <row r="791">
          <cell r="V791">
            <v>0.3987223674220381</v>
          </cell>
        </row>
        <row r="793">
          <cell r="V793">
            <v>0.906</v>
          </cell>
        </row>
        <row r="794">
          <cell r="V794">
            <v>1.132</v>
          </cell>
        </row>
        <row r="795">
          <cell r="V795">
            <v>1.064</v>
          </cell>
        </row>
        <row r="796">
          <cell r="V796">
            <v>1.331</v>
          </cell>
        </row>
        <row r="797">
          <cell r="V797">
            <v>0.02782297581514349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showZeros="0" view="pageBreakPreview" zoomScaleSheetLayoutView="100" workbookViewId="0" topLeftCell="A173">
      <selection activeCell="I189" sqref="I189"/>
    </sheetView>
  </sheetViews>
  <sheetFormatPr defaultColWidth="9.00390625" defaultRowHeight="12.75"/>
  <cols>
    <col min="1" max="1" width="4.25390625" style="3" customWidth="1"/>
    <col min="2" max="2" width="12.625" style="1" customWidth="1"/>
    <col min="3" max="3" width="58.125" style="1" customWidth="1"/>
    <col min="4" max="4" width="14.125" style="1" customWidth="1"/>
    <col min="5" max="5" width="14.25390625" style="1" customWidth="1"/>
    <col min="6" max="6" width="16.00390625" style="1" customWidth="1"/>
    <col min="7" max="7" width="12.625" style="1" bestFit="1" customWidth="1"/>
    <col min="8" max="8" width="14.00390625" style="1" bestFit="1" customWidth="1"/>
    <col min="9" max="16384" width="9.125" style="1" customWidth="1"/>
  </cols>
  <sheetData>
    <row r="1" spans="5:6" ht="12.75">
      <c r="E1" s="143" t="s">
        <v>178</v>
      </c>
      <c r="F1" s="144"/>
    </row>
    <row r="2" spans="4:6" ht="18.75" customHeight="1">
      <c r="D2" s="145"/>
      <c r="E2" s="143" t="s">
        <v>7</v>
      </c>
      <c r="F2" s="145"/>
    </row>
    <row r="3" spans="3:6" ht="12.75" customHeight="1">
      <c r="C3" s="146"/>
      <c r="D3" s="146" t="s">
        <v>248</v>
      </c>
      <c r="E3" s="146"/>
      <c r="F3" s="146"/>
    </row>
    <row r="4" spans="3:6" ht="12" customHeight="1">
      <c r="C4" s="146"/>
      <c r="D4" s="146"/>
      <c r="E4" s="146"/>
      <c r="F4" s="146"/>
    </row>
    <row r="5" spans="1:6" ht="16.5" customHeight="1">
      <c r="A5" s="263" t="s">
        <v>8</v>
      </c>
      <c r="B5" s="263"/>
      <c r="C5" s="263"/>
      <c r="D5" s="263"/>
      <c r="E5" s="263"/>
      <c r="F5" s="263"/>
    </row>
    <row r="6" spans="1:6" ht="30.75" customHeight="1">
      <c r="A6" s="264" t="s">
        <v>249</v>
      </c>
      <c r="B6" s="264"/>
      <c r="C6" s="264"/>
      <c r="D6" s="264"/>
      <c r="E6" s="264"/>
      <c r="F6" s="264"/>
    </row>
    <row r="7" spans="1:6" ht="15" customHeight="1" thickBot="1">
      <c r="A7" s="93"/>
      <c r="B7" s="147"/>
      <c r="C7" s="147"/>
      <c r="D7" s="148"/>
      <c r="E7" s="148"/>
      <c r="F7" s="148" t="s">
        <v>29</v>
      </c>
    </row>
    <row r="8" spans="1:11" ht="30" customHeight="1">
      <c r="A8" s="265" t="s">
        <v>6</v>
      </c>
      <c r="B8" s="241" t="s">
        <v>3</v>
      </c>
      <c r="C8" s="267" t="s">
        <v>5</v>
      </c>
      <c r="D8" s="269" t="s">
        <v>142</v>
      </c>
      <c r="E8" s="269"/>
      <c r="F8" s="270"/>
      <c r="G8" s="2"/>
      <c r="H8" s="2"/>
      <c r="K8" s="2"/>
    </row>
    <row r="9" spans="1:8" ht="39" customHeight="1" thickBot="1">
      <c r="A9" s="266"/>
      <c r="B9" s="242" t="s">
        <v>4</v>
      </c>
      <c r="C9" s="268"/>
      <c r="D9" s="234" t="s">
        <v>9</v>
      </c>
      <c r="E9" s="234" t="s">
        <v>10</v>
      </c>
      <c r="F9" s="235" t="s">
        <v>11</v>
      </c>
      <c r="G9" s="271"/>
      <c r="H9" s="2"/>
    </row>
    <row r="10" spans="1:8" ht="12.75" customHeight="1" thickBot="1">
      <c r="A10" s="236">
        <v>1</v>
      </c>
      <c r="B10" s="237">
        <v>2</v>
      </c>
      <c r="C10" s="238">
        <v>3</v>
      </c>
      <c r="D10" s="239">
        <v>4</v>
      </c>
      <c r="E10" s="239">
        <v>5</v>
      </c>
      <c r="F10" s="240">
        <v>6</v>
      </c>
      <c r="G10" s="271"/>
      <c r="H10" s="2"/>
    </row>
    <row r="11" spans="1:8" ht="19.5" customHeight="1">
      <c r="A11" s="72" t="s">
        <v>58</v>
      </c>
      <c r="B11" s="233"/>
      <c r="C11" s="137" t="s">
        <v>136</v>
      </c>
      <c r="D11" s="56">
        <f>D12+D20</f>
        <v>9070988.29</v>
      </c>
      <c r="E11" s="56">
        <f>E12+E20</f>
        <v>8171300</v>
      </c>
      <c r="F11" s="69">
        <f>D11+E11</f>
        <v>17242288.29</v>
      </c>
      <c r="G11" s="211">
        <f>F12+F20</f>
        <v>17062288.29</v>
      </c>
      <c r="H11" s="212">
        <f>G11-F11</f>
        <v>-180000</v>
      </c>
    </row>
    <row r="12" spans="1:8" ht="19.5" customHeight="1">
      <c r="A12" s="131"/>
      <c r="B12" s="14" t="s">
        <v>63</v>
      </c>
      <c r="C12" s="19" t="s">
        <v>64</v>
      </c>
      <c r="D12" s="8">
        <f>D13+D14+D15+D16+D17+D18+D19</f>
        <v>9070988.29</v>
      </c>
      <c r="E12" s="8">
        <f>E13+E14+E15+E16+E17+E18+E19</f>
        <v>2749700</v>
      </c>
      <c r="F12" s="39">
        <f>D12+E12</f>
        <v>11820688.29</v>
      </c>
      <c r="G12" s="149"/>
      <c r="H12" s="2"/>
    </row>
    <row r="13" spans="1:8" ht="15.75" customHeight="1">
      <c r="A13" s="132"/>
      <c r="B13" s="150" t="s">
        <v>83</v>
      </c>
      <c r="C13" s="151" t="s">
        <v>84</v>
      </c>
      <c r="D13" s="152"/>
      <c r="E13" s="86">
        <v>1195700</v>
      </c>
      <c r="F13" s="153">
        <f>D13+E13</f>
        <v>1195700</v>
      </c>
      <c r="G13" s="149"/>
      <c r="H13" s="2"/>
    </row>
    <row r="14" spans="1:8" ht="17.25" customHeight="1">
      <c r="A14" s="132"/>
      <c r="B14" s="150" t="s">
        <v>85</v>
      </c>
      <c r="C14" s="151" t="s">
        <v>86</v>
      </c>
      <c r="D14" s="152"/>
      <c r="E14" s="86">
        <v>1409000</v>
      </c>
      <c r="F14" s="153">
        <f aca="true" t="shared" si="0" ref="F14:F19">D14+E14</f>
        <v>1409000</v>
      </c>
      <c r="G14" s="149"/>
      <c r="H14" s="2"/>
    </row>
    <row r="15" spans="1:8" ht="19.5" customHeight="1">
      <c r="A15" s="132"/>
      <c r="B15" s="150" t="s">
        <v>87</v>
      </c>
      <c r="C15" s="151" t="s">
        <v>88</v>
      </c>
      <c r="D15" s="152"/>
      <c r="E15" s="86">
        <v>20000</v>
      </c>
      <c r="F15" s="153">
        <f t="shared" si="0"/>
        <v>20000</v>
      </c>
      <c r="G15" s="149"/>
      <c r="H15" s="2"/>
    </row>
    <row r="16" spans="1:8" ht="27" customHeight="1">
      <c r="A16" s="132"/>
      <c r="B16" s="150" t="s">
        <v>90</v>
      </c>
      <c r="C16" s="151" t="s">
        <v>91</v>
      </c>
      <c r="D16" s="152"/>
      <c r="E16" s="86">
        <v>30000</v>
      </c>
      <c r="F16" s="153">
        <f t="shared" si="0"/>
        <v>30000</v>
      </c>
      <c r="G16" s="149"/>
      <c r="H16" s="2"/>
    </row>
    <row r="17" spans="1:8" ht="24.75" customHeight="1">
      <c r="A17" s="132"/>
      <c r="B17" s="150" t="s">
        <v>92</v>
      </c>
      <c r="C17" s="151" t="s">
        <v>93</v>
      </c>
      <c r="D17" s="152">
        <v>9070988.29</v>
      </c>
      <c r="E17" s="86">
        <v>50000</v>
      </c>
      <c r="F17" s="153">
        <f t="shared" si="0"/>
        <v>9120988.29</v>
      </c>
      <c r="G17" s="211">
        <v>9070988.29</v>
      </c>
      <c r="H17" s="212">
        <f>G17-D17</f>
        <v>0</v>
      </c>
    </row>
    <row r="18" spans="1:8" ht="19.5" customHeight="1">
      <c r="A18" s="132"/>
      <c r="B18" s="150" t="s">
        <v>94</v>
      </c>
      <c r="C18" s="151" t="s">
        <v>95</v>
      </c>
      <c r="D18" s="152"/>
      <c r="E18" s="86">
        <v>15000</v>
      </c>
      <c r="F18" s="153">
        <f t="shared" si="0"/>
        <v>15000</v>
      </c>
      <c r="G18" s="149"/>
      <c r="H18" s="2"/>
    </row>
    <row r="19" spans="1:8" ht="16.5" customHeight="1">
      <c r="A19" s="132"/>
      <c r="B19" s="150" t="s">
        <v>96</v>
      </c>
      <c r="C19" s="151" t="s">
        <v>97</v>
      </c>
      <c r="D19" s="152"/>
      <c r="E19" s="86">
        <v>30000</v>
      </c>
      <c r="F19" s="153">
        <f t="shared" si="0"/>
        <v>30000</v>
      </c>
      <c r="G19" s="149"/>
      <c r="H19" s="2"/>
    </row>
    <row r="20" spans="1:9" s="22" customFormat="1" ht="17.25" customHeight="1">
      <c r="A20" s="132"/>
      <c r="B20" s="6">
        <v>47</v>
      </c>
      <c r="C20" s="19" t="s">
        <v>20</v>
      </c>
      <c r="D20" s="8"/>
      <c r="E20" s="8">
        <f>E21+E22+E23+E24+E25</f>
        <v>5421600</v>
      </c>
      <c r="F20" s="39">
        <f>F21+F22+F23+F24</f>
        <v>5241600</v>
      </c>
      <c r="G20" s="155"/>
      <c r="H20" s="156"/>
      <c r="I20" s="29"/>
    </row>
    <row r="21" spans="1:9" s="3" customFormat="1" ht="18" customHeight="1">
      <c r="A21" s="132"/>
      <c r="B21" s="5" t="s">
        <v>83</v>
      </c>
      <c r="C21" s="169" t="s">
        <v>122</v>
      </c>
      <c r="D21" s="86"/>
      <c r="E21" s="216">
        <v>1513400</v>
      </c>
      <c r="F21" s="153">
        <f>E21</f>
        <v>1513400</v>
      </c>
      <c r="G21" s="157"/>
      <c r="H21" s="158"/>
      <c r="I21" s="20"/>
    </row>
    <row r="22" spans="1:9" s="3" customFormat="1" ht="30" customHeight="1">
      <c r="A22" s="132"/>
      <c r="B22" s="5" t="s">
        <v>85</v>
      </c>
      <c r="C22" s="169" t="s">
        <v>123</v>
      </c>
      <c r="D22" s="86"/>
      <c r="E22" s="216">
        <f>3408200</f>
        <v>3408200</v>
      </c>
      <c r="F22" s="153">
        <f>E22</f>
        <v>3408200</v>
      </c>
      <c r="G22" s="157"/>
      <c r="H22" s="158"/>
      <c r="I22" s="20"/>
    </row>
    <row r="23" spans="1:9" s="3" customFormat="1" ht="17.25" customHeight="1">
      <c r="A23" s="132"/>
      <c r="B23" s="5" t="s">
        <v>89</v>
      </c>
      <c r="C23" s="169" t="s">
        <v>124</v>
      </c>
      <c r="D23" s="86"/>
      <c r="E23" s="216">
        <v>120000</v>
      </c>
      <c r="F23" s="153">
        <f>E23</f>
        <v>120000</v>
      </c>
      <c r="G23" s="157"/>
      <c r="H23" s="158"/>
      <c r="I23" s="20"/>
    </row>
    <row r="24" spans="1:9" s="3" customFormat="1" ht="41.25" customHeight="1">
      <c r="A24" s="132"/>
      <c r="B24" s="5" t="s">
        <v>90</v>
      </c>
      <c r="C24" s="169" t="s">
        <v>91</v>
      </c>
      <c r="D24" s="86"/>
      <c r="E24" s="216">
        <v>200000</v>
      </c>
      <c r="F24" s="153">
        <f>E24</f>
        <v>200000</v>
      </c>
      <c r="G24" s="157"/>
      <c r="H24" s="158"/>
      <c r="I24" s="20"/>
    </row>
    <row r="25" spans="1:9" s="3" customFormat="1" ht="28.5" customHeight="1">
      <c r="A25" s="133"/>
      <c r="B25" s="5" t="s">
        <v>92</v>
      </c>
      <c r="C25" s="169" t="s">
        <v>93</v>
      </c>
      <c r="D25" s="86"/>
      <c r="E25" s="216">
        <v>180000</v>
      </c>
      <c r="F25" s="153">
        <f>E25</f>
        <v>180000</v>
      </c>
      <c r="G25" s="157"/>
      <c r="H25" s="158"/>
      <c r="I25" s="20"/>
    </row>
    <row r="26" spans="1:9" s="3" customFormat="1" ht="28.5" customHeight="1">
      <c r="A26" s="72">
        <v>2</v>
      </c>
      <c r="B26" s="11"/>
      <c r="C26" s="13" t="s">
        <v>220</v>
      </c>
      <c r="D26" s="12"/>
      <c r="E26" s="159">
        <f>E27</f>
        <v>2272300</v>
      </c>
      <c r="F26" s="38">
        <f>D26+E26</f>
        <v>2272300</v>
      </c>
      <c r="G26" s="157"/>
      <c r="H26" s="188"/>
      <c r="I26" s="20"/>
    </row>
    <row r="27" spans="1:9" s="3" customFormat="1" ht="18.75" customHeight="1">
      <c r="A27" s="131"/>
      <c r="B27" s="11">
        <v>14</v>
      </c>
      <c r="C27" s="34" t="s">
        <v>179</v>
      </c>
      <c r="D27" s="8"/>
      <c r="E27" s="73">
        <f>E28+E30+E32+E31+E29</f>
        <v>2272300</v>
      </c>
      <c r="F27" s="39">
        <f>D27+E27</f>
        <v>2272300</v>
      </c>
      <c r="G27" s="157"/>
      <c r="H27" s="158"/>
      <c r="I27" s="20"/>
    </row>
    <row r="28" spans="1:8" ht="19.5" customHeight="1">
      <c r="A28" s="132"/>
      <c r="B28" s="150" t="s">
        <v>75</v>
      </c>
      <c r="C28" s="154" t="s">
        <v>76</v>
      </c>
      <c r="D28" s="152"/>
      <c r="E28" s="220">
        <v>1537200</v>
      </c>
      <c r="F28" s="153">
        <f>D28+E28</f>
        <v>1537200</v>
      </c>
      <c r="G28" s="149"/>
      <c r="H28" s="2"/>
    </row>
    <row r="29" spans="1:8" ht="18.75" customHeight="1">
      <c r="A29" s="132"/>
      <c r="B29" s="150" t="s">
        <v>77</v>
      </c>
      <c r="C29" s="154" t="s">
        <v>78</v>
      </c>
      <c r="D29" s="152"/>
      <c r="E29" s="220">
        <v>339500</v>
      </c>
      <c r="F29" s="153"/>
      <c r="G29" s="149"/>
      <c r="H29" s="2"/>
    </row>
    <row r="30" spans="1:8" ht="28.5" customHeight="1">
      <c r="A30" s="132"/>
      <c r="B30" s="150" t="s">
        <v>79</v>
      </c>
      <c r="C30" s="151" t="s">
        <v>80</v>
      </c>
      <c r="D30" s="152"/>
      <c r="E30" s="220">
        <v>177800</v>
      </c>
      <c r="F30" s="153">
        <f>D30+E30</f>
        <v>177800</v>
      </c>
      <c r="G30" s="149"/>
      <c r="H30" s="2"/>
    </row>
    <row r="31" spans="1:8" ht="16.5" customHeight="1">
      <c r="A31" s="132"/>
      <c r="B31" s="150" t="s">
        <v>81</v>
      </c>
      <c r="C31" s="154" t="s">
        <v>82</v>
      </c>
      <c r="D31" s="152"/>
      <c r="E31" s="220">
        <v>50000</v>
      </c>
      <c r="F31" s="153"/>
      <c r="G31" s="149"/>
      <c r="H31" s="2"/>
    </row>
    <row r="32" spans="1:8" ht="17.25" customHeight="1">
      <c r="A32" s="133"/>
      <c r="B32" s="150" t="s">
        <v>154</v>
      </c>
      <c r="C32" s="154" t="s">
        <v>155</v>
      </c>
      <c r="D32" s="152"/>
      <c r="E32" s="220">
        <v>167800</v>
      </c>
      <c r="F32" s="153">
        <f>D32+E32</f>
        <v>167800</v>
      </c>
      <c r="G32" s="149"/>
      <c r="H32" s="2"/>
    </row>
    <row r="33" spans="1:8" ht="28.5" customHeight="1">
      <c r="A33" s="170">
        <v>3</v>
      </c>
      <c r="B33" s="14"/>
      <c r="C33" s="13" t="s">
        <v>221</v>
      </c>
      <c r="D33" s="193">
        <f>D34</f>
        <v>180000</v>
      </c>
      <c r="E33" s="193">
        <f>E34</f>
        <v>240000</v>
      </c>
      <c r="F33" s="194">
        <f aca="true" t="shared" si="1" ref="F33:F101">D33+E33</f>
        <v>420000</v>
      </c>
      <c r="G33" s="161">
        <f>D33+D37+D45+D48+D62+D65</f>
        <v>4650589</v>
      </c>
      <c r="H33" s="161" t="e">
        <f>E34+E38+E43+E46+#REF!+E49+E53+E55+E57+E63+E66</f>
        <v>#REF!</v>
      </c>
    </row>
    <row r="34" spans="1:6" ht="17.25" customHeight="1">
      <c r="A34" s="262"/>
      <c r="B34" s="14" t="s">
        <v>53</v>
      </c>
      <c r="C34" s="7" t="s">
        <v>43</v>
      </c>
      <c r="D34" s="195">
        <f>D35+D36</f>
        <v>180000</v>
      </c>
      <c r="E34" s="195">
        <f>E35</f>
        <v>240000</v>
      </c>
      <c r="F34" s="196">
        <f t="shared" si="1"/>
        <v>420000</v>
      </c>
    </row>
    <row r="35" spans="1:6" ht="19.5" customHeight="1">
      <c r="A35" s="262"/>
      <c r="B35" s="150" t="s">
        <v>98</v>
      </c>
      <c r="C35" s="151" t="s">
        <v>99</v>
      </c>
      <c r="D35" s="197"/>
      <c r="E35" s="86">
        <v>240000</v>
      </c>
      <c r="F35" s="198">
        <f t="shared" si="1"/>
        <v>240000</v>
      </c>
    </row>
    <row r="36" spans="1:6" ht="26.25" customHeight="1">
      <c r="A36" s="262"/>
      <c r="B36" s="150" t="s">
        <v>1</v>
      </c>
      <c r="C36" s="151" t="s">
        <v>44</v>
      </c>
      <c r="D36" s="197">
        <v>180000</v>
      </c>
      <c r="E36" s="197"/>
      <c r="F36" s="198">
        <f t="shared" si="1"/>
        <v>180000</v>
      </c>
    </row>
    <row r="37" spans="1:6" ht="21" customHeight="1">
      <c r="A37" s="170" t="s">
        <v>180</v>
      </c>
      <c r="B37" s="14"/>
      <c r="C37" s="4" t="s">
        <v>222</v>
      </c>
      <c r="D37" s="193">
        <f>D38</f>
        <v>2058460</v>
      </c>
      <c r="E37" s="193">
        <f>E38</f>
        <v>79700</v>
      </c>
      <c r="F37" s="194">
        <f t="shared" si="1"/>
        <v>2138160</v>
      </c>
    </row>
    <row r="38" spans="1:6" ht="17.25" customHeight="1">
      <c r="A38" s="262"/>
      <c r="B38" s="14" t="s">
        <v>53</v>
      </c>
      <c r="C38" s="7" t="s">
        <v>43</v>
      </c>
      <c r="D38" s="195">
        <f>D39+D40+D41</f>
        <v>2058460</v>
      </c>
      <c r="E38" s="195">
        <f>E39+E40+E41</f>
        <v>79700</v>
      </c>
      <c r="F38" s="196">
        <f t="shared" si="1"/>
        <v>2138160</v>
      </c>
    </row>
    <row r="39" spans="1:6" ht="25.5" customHeight="1">
      <c r="A39" s="262"/>
      <c r="B39" s="150" t="s">
        <v>46</v>
      </c>
      <c r="C39" s="160" t="s">
        <v>57</v>
      </c>
      <c r="D39" s="197">
        <v>86600</v>
      </c>
      <c r="E39" s="197"/>
      <c r="F39" s="198">
        <f t="shared" si="1"/>
        <v>86600</v>
      </c>
    </row>
    <row r="40" spans="1:6" ht="17.25" customHeight="1">
      <c r="A40" s="262"/>
      <c r="B40" s="150" t="s">
        <v>48</v>
      </c>
      <c r="C40" s="154" t="s">
        <v>49</v>
      </c>
      <c r="D40" s="197">
        <v>1950740</v>
      </c>
      <c r="E40" s="197">
        <v>79700</v>
      </c>
      <c r="F40" s="198">
        <f t="shared" si="1"/>
        <v>2030440</v>
      </c>
    </row>
    <row r="41" spans="1:6" ht="15" customHeight="1">
      <c r="A41" s="262"/>
      <c r="B41" s="150" t="s">
        <v>47</v>
      </c>
      <c r="C41" s="154" t="s">
        <v>28</v>
      </c>
      <c r="D41" s="197">
        <v>21120</v>
      </c>
      <c r="E41" s="197"/>
      <c r="F41" s="198">
        <f t="shared" si="1"/>
        <v>21120</v>
      </c>
    </row>
    <row r="42" spans="1:6" ht="18" customHeight="1">
      <c r="A42" s="170" t="s">
        <v>181</v>
      </c>
      <c r="B42" s="150"/>
      <c r="C42" s="4" t="s">
        <v>223</v>
      </c>
      <c r="D42" s="193">
        <f>D43</f>
        <v>32000</v>
      </c>
      <c r="E42" s="193"/>
      <c r="F42" s="194">
        <f t="shared" si="1"/>
        <v>32000</v>
      </c>
    </row>
    <row r="43" spans="1:6" ht="15.75" customHeight="1">
      <c r="A43" s="272"/>
      <c r="B43" s="14" t="s">
        <v>53</v>
      </c>
      <c r="C43" s="7" t="s">
        <v>43</v>
      </c>
      <c r="D43" s="195">
        <f>D44</f>
        <v>32000</v>
      </c>
      <c r="E43" s="195"/>
      <c r="F43" s="196">
        <f t="shared" si="1"/>
        <v>32000</v>
      </c>
    </row>
    <row r="44" spans="1:6" ht="24" customHeight="1">
      <c r="A44" s="272"/>
      <c r="B44" s="150" t="s">
        <v>2</v>
      </c>
      <c r="C44" s="151" t="s">
        <v>56</v>
      </c>
      <c r="D44" s="197">
        <v>32000</v>
      </c>
      <c r="E44" s="197"/>
      <c r="F44" s="198">
        <f t="shared" si="1"/>
        <v>32000</v>
      </c>
    </row>
    <row r="45" spans="1:6" ht="23.25" customHeight="1">
      <c r="A45" s="170" t="s">
        <v>187</v>
      </c>
      <c r="B45" s="6"/>
      <c r="C45" s="13" t="s">
        <v>224</v>
      </c>
      <c r="D45" s="193">
        <f>D46</f>
        <v>176900</v>
      </c>
      <c r="E45" s="193">
        <v>0</v>
      </c>
      <c r="F45" s="194">
        <f t="shared" si="1"/>
        <v>176900</v>
      </c>
    </row>
    <row r="46" spans="1:6" s="162" customFormat="1" ht="17.25" customHeight="1">
      <c r="A46" s="226"/>
      <c r="B46" s="6" t="s">
        <v>53</v>
      </c>
      <c r="C46" s="7" t="s">
        <v>43</v>
      </c>
      <c r="D46" s="195">
        <f>D47</f>
        <v>176900</v>
      </c>
      <c r="E46" s="195"/>
      <c r="F46" s="196">
        <f t="shared" si="1"/>
        <v>176900</v>
      </c>
    </row>
    <row r="47" spans="1:6" ht="60" customHeight="1">
      <c r="A47" s="227"/>
      <c r="B47" s="163" t="s">
        <v>45</v>
      </c>
      <c r="C47" s="151" t="s">
        <v>50</v>
      </c>
      <c r="D47" s="199">
        <v>176900</v>
      </c>
      <c r="E47" s="199"/>
      <c r="F47" s="198">
        <f t="shared" si="1"/>
        <v>176900</v>
      </c>
    </row>
    <row r="48" spans="1:6" ht="31.5" customHeight="1">
      <c r="A48" s="170" t="s">
        <v>192</v>
      </c>
      <c r="B48" s="6"/>
      <c r="C48" s="13" t="s">
        <v>225</v>
      </c>
      <c r="D48" s="12">
        <f>D49+D53+D55+D57</f>
        <v>2006629</v>
      </c>
      <c r="E48" s="12">
        <f>E49+E53+E55+E57</f>
        <v>0</v>
      </c>
      <c r="F48" s="38">
        <f t="shared" si="1"/>
        <v>2006629</v>
      </c>
    </row>
    <row r="49" spans="1:6" ht="17.25" customHeight="1">
      <c r="A49" s="262"/>
      <c r="B49" s="14" t="s">
        <v>31</v>
      </c>
      <c r="C49" s="19" t="s">
        <v>12</v>
      </c>
      <c r="D49" s="8">
        <f>D50+D51+D52</f>
        <v>1454589</v>
      </c>
      <c r="E49" s="8"/>
      <c r="F49" s="39">
        <f t="shared" si="1"/>
        <v>1454589</v>
      </c>
    </row>
    <row r="50" spans="1:6" s="162" customFormat="1" ht="19.5" customHeight="1">
      <c r="A50" s="262"/>
      <c r="B50" s="150" t="s">
        <v>0</v>
      </c>
      <c r="C50" s="151" t="s">
        <v>182</v>
      </c>
      <c r="D50" s="86">
        <v>1116594</v>
      </c>
      <c r="E50" s="86"/>
      <c r="F50" s="153">
        <f t="shared" si="1"/>
        <v>1116594</v>
      </c>
    </row>
    <row r="51" spans="1:6" s="162" customFormat="1" ht="19.5" customHeight="1">
      <c r="A51" s="262"/>
      <c r="B51" s="150" t="s">
        <v>39</v>
      </c>
      <c r="C51" s="151" t="s">
        <v>183</v>
      </c>
      <c r="D51" s="86">
        <v>138995</v>
      </c>
      <c r="E51" s="86"/>
      <c r="F51" s="153">
        <f t="shared" si="1"/>
        <v>138995</v>
      </c>
    </row>
    <row r="52" spans="1:6" s="162" customFormat="1" ht="19.5" customHeight="1">
      <c r="A52" s="262"/>
      <c r="B52" s="150" t="s">
        <v>40</v>
      </c>
      <c r="C52" s="151" t="s">
        <v>184</v>
      </c>
      <c r="D52" s="86">
        <v>199000</v>
      </c>
      <c r="E52" s="86"/>
      <c r="F52" s="153">
        <f t="shared" si="1"/>
        <v>199000</v>
      </c>
    </row>
    <row r="53" spans="1:6" s="162" customFormat="1" ht="30" customHeight="1">
      <c r="A53" s="262"/>
      <c r="B53" s="14" t="s">
        <v>51</v>
      </c>
      <c r="C53" s="19" t="s">
        <v>185</v>
      </c>
      <c r="D53" s="8">
        <f>D54</f>
        <v>334540</v>
      </c>
      <c r="E53" s="8"/>
      <c r="F53" s="39">
        <f t="shared" si="1"/>
        <v>334540</v>
      </c>
    </row>
    <row r="54" spans="1:6" s="162" customFormat="1" ht="19.5" customHeight="1">
      <c r="A54" s="262"/>
      <c r="B54" s="150" t="s">
        <v>0</v>
      </c>
      <c r="C54" s="151" t="s">
        <v>182</v>
      </c>
      <c r="D54" s="86">
        <v>334540</v>
      </c>
      <c r="E54" s="86"/>
      <c r="F54" s="153">
        <f t="shared" si="1"/>
        <v>334540</v>
      </c>
    </row>
    <row r="55" spans="1:6" s="162" customFormat="1" ht="19.5" customHeight="1">
      <c r="A55" s="262"/>
      <c r="B55" s="14" t="s">
        <v>32</v>
      </c>
      <c r="C55" s="19" t="s">
        <v>16</v>
      </c>
      <c r="D55" s="8">
        <f>D56</f>
        <v>183000</v>
      </c>
      <c r="E55" s="8"/>
      <c r="F55" s="39">
        <f t="shared" si="1"/>
        <v>183000</v>
      </c>
    </row>
    <row r="56" spans="1:6" s="162" customFormat="1" ht="58.5" customHeight="1">
      <c r="A56" s="262"/>
      <c r="B56" s="150" t="s">
        <v>41</v>
      </c>
      <c r="C56" s="151" t="s">
        <v>55</v>
      </c>
      <c r="D56" s="86">
        <v>183000</v>
      </c>
      <c r="E56" s="86"/>
      <c r="F56" s="153">
        <f t="shared" si="1"/>
        <v>183000</v>
      </c>
    </row>
    <row r="57" spans="1:6" ht="17.25" customHeight="1">
      <c r="A57" s="262"/>
      <c r="B57" s="14" t="s">
        <v>52</v>
      </c>
      <c r="C57" s="19" t="s">
        <v>42</v>
      </c>
      <c r="D57" s="8">
        <f>D58</f>
        <v>34500</v>
      </c>
      <c r="E57" s="8"/>
      <c r="F57" s="39">
        <f t="shared" si="1"/>
        <v>34500</v>
      </c>
    </row>
    <row r="58" spans="1:6" s="162" customFormat="1" ht="19.5" customHeight="1">
      <c r="A58" s="262"/>
      <c r="B58" s="150" t="s">
        <v>0</v>
      </c>
      <c r="C58" s="151" t="s">
        <v>182</v>
      </c>
      <c r="D58" s="86">
        <v>34500</v>
      </c>
      <c r="E58" s="86"/>
      <c r="F58" s="153">
        <f t="shared" si="1"/>
        <v>34500</v>
      </c>
    </row>
    <row r="59" spans="1:6" s="162" customFormat="1" ht="42" customHeight="1">
      <c r="A59" s="170" t="s">
        <v>193</v>
      </c>
      <c r="B59" s="150"/>
      <c r="C59" s="13" t="s">
        <v>186</v>
      </c>
      <c r="D59" s="193">
        <f>D60</f>
        <v>0</v>
      </c>
      <c r="E59" s="193">
        <f>E60</f>
        <v>580000</v>
      </c>
      <c r="F59" s="194">
        <f t="shared" si="1"/>
        <v>580000</v>
      </c>
    </row>
    <row r="60" spans="1:6" s="162" customFormat="1" ht="19.5" customHeight="1">
      <c r="A60" s="274"/>
      <c r="B60" s="6" t="s">
        <v>53</v>
      </c>
      <c r="C60" s="7" t="s">
        <v>43</v>
      </c>
      <c r="D60" s="86"/>
      <c r="E60" s="8">
        <f>E61</f>
        <v>580000</v>
      </c>
      <c r="F60" s="196">
        <f t="shared" si="1"/>
        <v>580000</v>
      </c>
    </row>
    <row r="61" spans="1:6" s="162" customFormat="1" ht="19.5" customHeight="1">
      <c r="A61" s="275"/>
      <c r="B61" s="163" t="s">
        <v>67</v>
      </c>
      <c r="C61" s="154" t="s">
        <v>68</v>
      </c>
      <c r="D61" s="86"/>
      <c r="E61" s="86">
        <v>580000</v>
      </c>
      <c r="F61" s="198">
        <f t="shared" si="1"/>
        <v>580000</v>
      </c>
    </row>
    <row r="62" spans="1:6" ht="33.75" customHeight="1">
      <c r="A62" s="170" t="s">
        <v>195</v>
      </c>
      <c r="B62" s="164"/>
      <c r="C62" s="13" t="s">
        <v>188</v>
      </c>
      <c r="D62" s="193">
        <f>D63</f>
        <v>97100</v>
      </c>
      <c r="E62" s="193">
        <f>E63</f>
        <v>0</v>
      </c>
      <c r="F62" s="194">
        <f t="shared" si="1"/>
        <v>97100</v>
      </c>
    </row>
    <row r="63" spans="1:6" ht="15">
      <c r="A63" s="262"/>
      <c r="B63" s="6" t="s">
        <v>189</v>
      </c>
      <c r="C63" s="19" t="s">
        <v>190</v>
      </c>
      <c r="D63" s="195">
        <f>D64</f>
        <v>97100</v>
      </c>
      <c r="E63" s="195">
        <v>0</v>
      </c>
      <c r="F63" s="196">
        <f t="shared" si="1"/>
        <v>97100</v>
      </c>
    </row>
    <row r="64" spans="1:6" s="162" customFormat="1" ht="15">
      <c r="A64" s="262"/>
      <c r="B64" s="163" t="s">
        <v>0</v>
      </c>
      <c r="C64" s="151" t="s">
        <v>191</v>
      </c>
      <c r="D64" s="197">
        <v>97100</v>
      </c>
      <c r="E64" s="197"/>
      <c r="F64" s="198">
        <f t="shared" si="1"/>
        <v>97100</v>
      </c>
    </row>
    <row r="65" spans="1:6" s="162" customFormat="1" ht="33.75" customHeight="1">
      <c r="A65" s="170" t="s">
        <v>196</v>
      </c>
      <c r="B65" s="15"/>
      <c r="C65" s="13" t="s">
        <v>226</v>
      </c>
      <c r="D65" s="12">
        <f>D66</f>
        <v>131500</v>
      </c>
      <c r="E65" s="12">
        <f>E66</f>
        <v>0</v>
      </c>
      <c r="F65" s="12">
        <f t="shared" si="1"/>
        <v>131500</v>
      </c>
    </row>
    <row r="66" spans="1:6" ht="15" customHeight="1">
      <c r="A66" s="276"/>
      <c r="B66" s="6" t="s">
        <v>54</v>
      </c>
      <c r="C66" s="19" t="s">
        <v>36</v>
      </c>
      <c r="D66" s="8">
        <f>D67</f>
        <v>131500</v>
      </c>
      <c r="E66" s="8">
        <v>0</v>
      </c>
      <c r="F66" s="8">
        <f t="shared" si="1"/>
        <v>131500</v>
      </c>
    </row>
    <row r="67" spans="1:6" s="162" customFormat="1" ht="14.25" customHeight="1">
      <c r="A67" s="277"/>
      <c r="B67" s="163" t="s">
        <v>37</v>
      </c>
      <c r="C67" s="151" t="s">
        <v>38</v>
      </c>
      <c r="D67" s="86">
        <v>131500</v>
      </c>
      <c r="E67" s="86"/>
      <c r="F67" s="86">
        <f t="shared" si="1"/>
        <v>131500</v>
      </c>
    </row>
    <row r="68" spans="1:6" ht="19.5" customHeight="1">
      <c r="A68" s="49" t="s">
        <v>198</v>
      </c>
      <c r="B68" s="165"/>
      <c r="C68" s="166" t="s">
        <v>250</v>
      </c>
      <c r="D68" s="200">
        <f>D69</f>
        <v>85000</v>
      </c>
      <c r="E68" s="200">
        <f>E69</f>
        <v>350000</v>
      </c>
      <c r="F68" s="38">
        <f t="shared" si="1"/>
        <v>435000</v>
      </c>
    </row>
    <row r="69" spans="1:6" ht="17.25" customHeight="1">
      <c r="A69" s="226"/>
      <c r="B69" s="167">
        <v>24</v>
      </c>
      <c r="C69" s="34" t="s">
        <v>35</v>
      </c>
      <c r="D69" s="201">
        <f>D70+D71+D74</f>
        <v>85000</v>
      </c>
      <c r="E69" s="201">
        <f>E70+E71+E72+E73+E74+E75</f>
        <v>350000</v>
      </c>
      <c r="F69" s="39">
        <f>D69+E69</f>
        <v>435000</v>
      </c>
    </row>
    <row r="70" spans="1:6" ht="27.75" customHeight="1">
      <c r="A70" s="228"/>
      <c r="B70" s="168">
        <v>110103</v>
      </c>
      <c r="C70" s="76" t="s">
        <v>194</v>
      </c>
      <c r="D70" s="202">
        <v>85000</v>
      </c>
      <c r="E70" s="202">
        <v>150000</v>
      </c>
      <c r="F70" s="153">
        <f t="shared" si="1"/>
        <v>235000</v>
      </c>
    </row>
    <row r="71" spans="1:6" ht="15" customHeight="1">
      <c r="A71" s="228"/>
      <c r="B71" s="168" t="s">
        <v>101</v>
      </c>
      <c r="C71" s="154" t="s">
        <v>102</v>
      </c>
      <c r="D71" s="202"/>
      <c r="E71" s="202">
        <v>70000</v>
      </c>
      <c r="F71" s="153">
        <f t="shared" si="1"/>
        <v>70000</v>
      </c>
    </row>
    <row r="72" spans="1:6" ht="15" customHeight="1">
      <c r="A72" s="228"/>
      <c r="B72" s="224" t="s">
        <v>103</v>
      </c>
      <c r="C72" s="160" t="s">
        <v>104</v>
      </c>
      <c r="D72" s="213"/>
      <c r="E72" s="220">
        <v>22000</v>
      </c>
      <c r="F72" s="153">
        <f t="shared" si="1"/>
        <v>22000</v>
      </c>
    </row>
    <row r="73" spans="1:6" ht="15" customHeight="1">
      <c r="A73" s="228"/>
      <c r="B73" s="224" t="s">
        <v>105</v>
      </c>
      <c r="C73" s="160" t="s">
        <v>106</v>
      </c>
      <c r="D73" s="202"/>
      <c r="E73" s="202">
        <v>5000</v>
      </c>
      <c r="F73" s="153">
        <f t="shared" si="1"/>
        <v>5000</v>
      </c>
    </row>
    <row r="74" spans="1:6" ht="16.5" customHeight="1">
      <c r="A74" s="228"/>
      <c r="B74" s="168" t="s">
        <v>107</v>
      </c>
      <c r="C74" s="154" t="s">
        <v>108</v>
      </c>
      <c r="D74" s="202"/>
      <c r="E74" s="202">
        <v>95000</v>
      </c>
      <c r="F74" s="153">
        <f t="shared" si="1"/>
        <v>95000</v>
      </c>
    </row>
    <row r="75" spans="1:6" ht="16.5" customHeight="1">
      <c r="A75" s="227"/>
      <c r="B75" s="224" t="s">
        <v>109</v>
      </c>
      <c r="C75" s="160" t="s">
        <v>110</v>
      </c>
      <c r="D75" s="213"/>
      <c r="E75" s="220">
        <v>8000</v>
      </c>
      <c r="F75" s="153">
        <f t="shared" si="1"/>
        <v>8000</v>
      </c>
    </row>
    <row r="76" spans="1:6" s="3" customFormat="1" ht="28.5" customHeight="1">
      <c r="A76" s="170" t="s">
        <v>199</v>
      </c>
      <c r="B76" s="5"/>
      <c r="C76" s="189" t="s">
        <v>227</v>
      </c>
      <c r="D76" s="12">
        <f>D77</f>
        <v>1987500</v>
      </c>
      <c r="E76" s="12">
        <f>E77</f>
        <v>383000</v>
      </c>
      <c r="F76" s="12">
        <f t="shared" si="1"/>
        <v>2370500</v>
      </c>
    </row>
    <row r="77" spans="1:6" s="3" customFormat="1" ht="18" customHeight="1">
      <c r="A77" s="226"/>
      <c r="B77" s="11">
        <v>13</v>
      </c>
      <c r="C77" s="85" t="s">
        <v>33</v>
      </c>
      <c r="D77" s="8">
        <f>D78+D79</f>
        <v>1987500</v>
      </c>
      <c r="E77" s="8">
        <f>E78+E79</f>
        <v>383000</v>
      </c>
      <c r="F77" s="8">
        <f t="shared" si="1"/>
        <v>2370500</v>
      </c>
    </row>
    <row r="78" spans="1:6" s="3" customFormat="1" ht="15.75" customHeight="1">
      <c r="A78" s="228"/>
      <c r="B78" s="5">
        <v>130102</v>
      </c>
      <c r="C78" s="174" t="s">
        <v>34</v>
      </c>
      <c r="D78" s="86">
        <v>785000</v>
      </c>
      <c r="E78" s="86">
        <v>70000</v>
      </c>
      <c r="F78" s="86">
        <f t="shared" si="1"/>
        <v>855000</v>
      </c>
    </row>
    <row r="79" spans="1:6" s="3" customFormat="1" ht="25.5" customHeight="1">
      <c r="A79" s="227"/>
      <c r="B79" s="5" t="s">
        <v>72</v>
      </c>
      <c r="C79" s="169" t="s">
        <v>73</v>
      </c>
      <c r="D79" s="8">
        <f>1000000+267500-65000</f>
        <v>1202500</v>
      </c>
      <c r="E79" s="32">
        <v>313000</v>
      </c>
      <c r="F79" s="32">
        <f t="shared" si="1"/>
        <v>1515500</v>
      </c>
    </row>
    <row r="80" spans="1:8" s="3" customFormat="1" ht="32.25" customHeight="1">
      <c r="A80" s="170" t="s">
        <v>200</v>
      </c>
      <c r="B80" s="11"/>
      <c r="C80" s="171" t="s">
        <v>228</v>
      </c>
      <c r="D80" s="12">
        <f>D81</f>
        <v>24340580</v>
      </c>
      <c r="E80" s="12">
        <f>E81</f>
        <v>19779500</v>
      </c>
      <c r="F80" s="12">
        <f t="shared" si="1"/>
        <v>44120080</v>
      </c>
      <c r="G80" s="172">
        <f>E80+E87+E162</f>
        <v>26580700</v>
      </c>
      <c r="H80" s="91">
        <f>E80+E87</f>
        <v>26544200</v>
      </c>
    </row>
    <row r="81" spans="1:6" s="3" customFormat="1" ht="18" customHeight="1">
      <c r="A81" s="226"/>
      <c r="B81" s="6" t="s">
        <v>32</v>
      </c>
      <c r="C81" s="34" t="s">
        <v>16</v>
      </c>
      <c r="D81" s="8">
        <f>D82+D83+D84+D85+D86</f>
        <v>24340580</v>
      </c>
      <c r="E81" s="8">
        <f>E82+E83+E84+E85+E86</f>
        <v>19779500</v>
      </c>
      <c r="F81" s="8">
        <f t="shared" si="1"/>
        <v>44120080</v>
      </c>
    </row>
    <row r="82" spans="1:6" s="3" customFormat="1" ht="27.75" customHeight="1">
      <c r="A82" s="228"/>
      <c r="B82" s="5">
        <v>100102</v>
      </c>
      <c r="C82" s="169" t="s">
        <v>18</v>
      </c>
      <c r="D82" s="86"/>
      <c r="E82" s="86">
        <v>11680300</v>
      </c>
      <c r="F82" s="86">
        <f t="shared" si="1"/>
        <v>11680300</v>
      </c>
    </row>
    <row r="83" spans="1:6" s="3" customFormat="1" ht="16.5" customHeight="1">
      <c r="A83" s="228"/>
      <c r="B83" s="5">
        <v>100203</v>
      </c>
      <c r="C83" s="76" t="s">
        <v>19</v>
      </c>
      <c r="D83" s="86">
        <v>19511167</v>
      </c>
      <c r="E83" s="86">
        <f>2476000-75000</f>
        <v>2401000</v>
      </c>
      <c r="F83" s="86">
        <f t="shared" si="1"/>
        <v>21912167</v>
      </c>
    </row>
    <row r="84" spans="1:6" s="3" customFormat="1" ht="27.75" customHeight="1">
      <c r="A84" s="228"/>
      <c r="B84" s="5" t="s">
        <v>21</v>
      </c>
      <c r="C84" s="76" t="s">
        <v>197</v>
      </c>
      <c r="D84" s="86">
        <v>4829413</v>
      </c>
      <c r="E84" s="86"/>
      <c r="F84" s="86">
        <f t="shared" si="1"/>
        <v>4829413</v>
      </c>
    </row>
    <row r="85" spans="1:6" s="3" customFormat="1" ht="18.75" customHeight="1">
      <c r="A85" s="228"/>
      <c r="B85" s="5">
        <v>150122</v>
      </c>
      <c r="C85" s="169" t="s">
        <v>156</v>
      </c>
      <c r="D85" s="8"/>
      <c r="E85" s="8">
        <v>4383200</v>
      </c>
      <c r="F85" s="8">
        <f t="shared" si="1"/>
        <v>4383200</v>
      </c>
    </row>
    <row r="86" spans="1:6" s="3" customFormat="1" ht="25.5" customHeight="1">
      <c r="A86" s="227"/>
      <c r="B86" s="11">
        <v>180409</v>
      </c>
      <c r="C86" s="169" t="s">
        <v>121</v>
      </c>
      <c r="D86" s="8"/>
      <c r="E86" s="8">
        <v>1315000</v>
      </c>
      <c r="F86" s="8"/>
    </row>
    <row r="87" spans="1:6" s="3" customFormat="1" ht="36.75" customHeight="1">
      <c r="A87" s="170" t="s">
        <v>201</v>
      </c>
      <c r="B87" s="11"/>
      <c r="C87" s="13" t="s">
        <v>229</v>
      </c>
      <c r="D87" s="12">
        <f>D88</f>
        <v>3286030</v>
      </c>
      <c r="E87" s="12">
        <f>E88</f>
        <v>6764700</v>
      </c>
      <c r="F87" s="12">
        <f t="shared" si="1"/>
        <v>10050730</v>
      </c>
    </row>
    <row r="88" spans="1:6" s="3" customFormat="1" ht="18.75" customHeight="1">
      <c r="A88" s="262"/>
      <c r="B88" s="6" t="s">
        <v>32</v>
      </c>
      <c r="C88" s="34" t="s">
        <v>16</v>
      </c>
      <c r="D88" s="8">
        <f>D89</f>
        <v>3286030</v>
      </c>
      <c r="E88" s="8">
        <f>E89</f>
        <v>6764700</v>
      </c>
      <c r="F88" s="8">
        <f t="shared" si="1"/>
        <v>10050730</v>
      </c>
    </row>
    <row r="89" spans="1:6" s="3" customFormat="1" ht="30" customHeight="1">
      <c r="A89" s="262"/>
      <c r="B89" s="5">
        <v>170703</v>
      </c>
      <c r="C89" s="76" t="s">
        <v>17</v>
      </c>
      <c r="D89" s="86">
        <v>3286030</v>
      </c>
      <c r="E89" s="86">
        <f>7102596-337896</f>
        <v>6764700</v>
      </c>
      <c r="F89" s="86">
        <f t="shared" si="1"/>
        <v>10050730</v>
      </c>
    </row>
    <row r="90" spans="1:6" s="3" customFormat="1" ht="27" customHeight="1">
      <c r="A90" s="170" t="s">
        <v>203</v>
      </c>
      <c r="B90" s="173"/>
      <c r="C90" s="171" t="s">
        <v>230</v>
      </c>
      <c r="D90" s="12">
        <f>D91</f>
        <v>742999</v>
      </c>
      <c r="E90" s="12">
        <f>E91</f>
        <v>27200</v>
      </c>
      <c r="F90" s="12">
        <f t="shared" si="1"/>
        <v>770199</v>
      </c>
    </row>
    <row r="91" spans="1:6" s="3" customFormat="1" ht="15.75" customHeight="1">
      <c r="A91" s="226"/>
      <c r="B91" s="6" t="s">
        <v>31</v>
      </c>
      <c r="C91" s="85" t="s">
        <v>12</v>
      </c>
      <c r="D91" s="8">
        <f>D92+D93+D94</f>
        <v>742999</v>
      </c>
      <c r="E91" s="8">
        <f>E92+E93+E94</f>
        <v>27200</v>
      </c>
      <c r="F91" s="8">
        <f t="shared" si="1"/>
        <v>770199</v>
      </c>
    </row>
    <row r="92" spans="1:6" s="3" customFormat="1" ht="15" customHeight="1">
      <c r="A92" s="228"/>
      <c r="B92" s="5">
        <v>120100</v>
      </c>
      <c r="C92" s="174" t="s">
        <v>13</v>
      </c>
      <c r="D92" s="86">
        <v>407999</v>
      </c>
      <c r="E92" s="86"/>
      <c r="F92" s="86">
        <f t="shared" si="1"/>
        <v>407999</v>
      </c>
    </row>
    <row r="93" spans="1:6" s="3" customFormat="1" ht="15" customHeight="1">
      <c r="A93" s="228"/>
      <c r="B93" s="5">
        <v>120201</v>
      </c>
      <c r="C93" s="174" t="s">
        <v>14</v>
      </c>
      <c r="D93" s="86">
        <v>300000</v>
      </c>
      <c r="E93" s="86"/>
      <c r="F93" s="86">
        <f t="shared" si="1"/>
        <v>300000</v>
      </c>
    </row>
    <row r="94" spans="1:6" s="3" customFormat="1" ht="16.5" customHeight="1">
      <c r="A94" s="227"/>
      <c r="B94" s="5">
        <v>120400</v>
      </c>
      <c r="C94" s="174" t="s">
        <v>15</v>
      </c>
      <c r="D94" s="86">
        <f>44400-9400</f>
        <v>35000</v>
      </c>
      <c r="E94" s="86">
        <v>27200</v>
      </c>
      <c r="F94" s="86">
        <f t="shared" si="1"/>
        <v>62200</v>
      </c>
    </row>
    <row r="95" spans="1:6" s="3" customFormat="1" ht="16.5" customHeight="1">
      <c r="A95" s="170" t="s">
        <v>206</v>
      </c>
      <c r="B95" s="171"/>
      <c r="C95" s="12" t="s">
        <v>240</v>
      </c>
      <c r="D95" s="12">
        <f>D96</f>
        <v>10000</v>
      </c>
      <c r="E95" s="38"/>
      <c r="F95" s="12">
        <f t="shared" si="1"/>
        <v>10000</v>
      </c>
    </row>
    <row r="96" spans="1:6" s="3" customFormat="1" ht="16.5" customHeight="1">
      <c r="A96" s="226"/>
      <c r="B96" s="182">
        <v>44</v>
      </c>
      <c r="C96" s="7" t="s">
        <v>235</v>
      </c>
      <c r="D96" s="8">
        <f>D97</f>
        <v>10000</v>
      </c>
      <c r="E96" s="86">
        <f>E97</f>
        <v>0</v>
      </c>
      <c r="F96" s="8">
        <f t="shared" si="1"/>
        <v>10000</v>
      </c>
    </row>
    <row r="97" spans="1:6" s="3" customFormat="1" ht="16.5" customHeight="1">
      <c r="A97" s="227"/>
      <c r="B97" s="214" t="s">
        <v>112</v>
      </c>
      <c r="C97" s="215" t="s">
        <v>28</v>
      </c>
      <c r="D97" s="86">
        <f>15000-5000</f>
        <v>10000</v>
      </c>
      <c r="E97" s="86"/>
      <c r="F97" s="153">
        <f t="shared" si="1"/>
        <v>10000</v>
      </c>
    </row>
    <row r="98" spans="1:6" s="3" customFormat="1" ht="27.75" customHeight="1">
      <c r="A98" s="170" t="s">
        <v>208</v>
      </c>
      <c r="B98" s="175"/>
      <c r="C98" s="171" t="s">
        <v>231</v>
      </c>
      <c r="D98" s="8">
        <v>0</v>
      </c>
      <c r="E98" s="12">
        <f>E99</f>
        <v>1197700</v>
      </c>
      <c r="F98" s="38">
        <f t="shared" si="1"/>
        <v>1197700</v>
      </c>
    </row>
    <row r="99" spans="1:6" s="3" customFormat="1" ht="28.5" customHeight="1">
      <c r="A99" s="274"/>
      <c r="B99" s="11">
        <v>56</v>
      </c>
      <c r="C99" s="16" t="s">
        <v>30</v>
      </c>
      <c r="D99" s="8">
        <v>0</v>
      </c>
      <c r="E99" s="8">
        <f>E100</f>
        <v>1197700</v>
      </c>
      <c r="F99" s="8">
        <f t="shared" si="1"/>
        <v>1197700</v>
      </c>
    </row>
    <row r="100" spans="1:6" s="3" customFormat="1" ht="27.75" customHeight="1">
      <c r="A100" s="275"/>
      <c r="B100" s="5" t="s">
        <v>22</v>
      </c>
      <c r="C100" s="76" t="s">
        <v>23</v>
      </c>
      <c r="D100" s="86"/>
      <c r="E100" s="86">
        <v>1197700</v>
      </c>
      <c r="F100" s="86">
        <f t="shared" si="1"/>
        <v>1197700</v>
      </c>
    </row>
    <row r="101" spans="1:6" s="3" customFormat="1" ht="30" customHeight="1">
      <c r="A101" s="170" t="s">
        <v>210</v>
      </c>
      <c r="B101" s="85"/>
      <c r="C101" s="13" t="s">
        <v>232</v>
      </c>
      <c r="D101" s="12">
        <f>D102</f>
        <v>280000</v>
      </c>
      <c r="E101" s="12">
        <f>E102</f>
        <v>0</v>
      </c>
      <c r="F101" s="38">
        <f t="shared" si="1"/>
        <v>280000</v>
      </c>
    </row>
    <row r="102" spans="1:6" s="3" customFormat="1" ht="17.25" customHeight="1">
      <c r="A102" s="274"/>
      <c r="B102" s="11">
        <v>65</v>
      </c>
      <c r="C102" s="16" t="s">
        <v>202</v>
      </c>
      <c r="D102" s="8">
        <f>D103+D104</f>
        <v>280000</v>
      </c>
      <c r="E102" s="8">
        <v>0</v>
      </c>
      <c r="F102" s="39">
        <f aca="true" t="shared" si="2" ref="F102:F174">D102+E102</f>
        <v>280000</v>
      </c>
    </row>
    <row r="103" spans="1:6" s="3" customFormat="1" ht="29.25" customHeight="1">
      <c r="A103" s="278"/>
      <c r="B103" s="5" t="s">
        <v>24</v>
      </c>
      <c r="C103" s="76" t="s">
        <v>25</v>
      </c>
      <c r="D103" s="86">
        <v>250000</v>
      </c>
      <c r="E103" s="86"/>
      <c r="F103" s="153">
        <f t="shared" si="2"/>
        <v>250000</v>
      </c>
    </row>
    <row r="104" spans="1:6" s="3" customFormat="1" ht="21" customHeight="1">
      <c r="A104" s="275"/>
      <c r="B104" s="5">
        <v>170103</v>
      </c>
      <c r="C104" s="76" t="s">
        <v>150</v>
      </c>
      <c r="D104" s="86">
        <v>30000</v>
      </c>
      <c r="E104" s="86"/>
      <c r="F104" s="153">
        <f t="shared" si="2"/>
        <v>30000</v>
      </c>
    </row>
    <row r="105" spans="1:6" s="3" customFormat="1" ht="45.75" customHeight="1">
      <c r="A105" s="49" t="s">
        <v>212</v>
      </c>
      <c r="B105" s="136"/>
      <c r="C105" s="137" t="s">
        <v>69</v>
      </c>
      <c r="D105" s="12">
        <f>D108+D127+D106</f>
        <v>16500</v>
      </c>
      <c r="E105" s="12">
        <f>E108+E127+E106</f>
        <v>15738400</v>
      </c>
      <c r="F105" s="38">
        <f>D105+E105</f>
        <v>15754900</v>
      </c>
    </row>
    <row r="106" spans="1:6" s="3" customFormat="1" ht="28.5" customHeight="1">
      <c r="A106" s="230"/>
      <c r="B106" s="180" t="s">
        <v>51</v>
      </c>
      <c r="C106" s="19" t="s">
        <v>141</v>
      </c>
      <c r="D106" s="12">
        <f>D107</f>
        <v>0</v>
      </c>
      <c r="E106" s="8">
        <f>E107</f>
        <v>99000</v>
      </c>
      <c r="F106" s="39">
        <f>D106+E106</f>
        <v>99000</v>
      </c>
    </row>
    <row r="107" spans="1:6" s="3" customFormat="1" ht="27" customHeight="1">
      <c r="A107" s="231"/>
      <c r="B107" s="150" t="s">
        <v>153</v>
      </c>
      <c r="C107" s="151" t="s">
        <v>121</v>
      </c>
      <c r="D107" s="86"/>
      <c r="E107" s="86">
        <v>99000</v>
      </c>
      <c r="F107" s="153">
        <f aca="true" t="shared" si="3" ref="F107:F126">D107+E107</f>
        <v>99000</v>
      </c>
    </row>
    <row r="108" spans="1:7" s="3" customFormat="1" ht="24.75" customHeight="1">
      <c r="A108" s="231"/>
      <c r="B108" s="6">
        <v>47</v>
      </c>
      <c r="C108" s="19" t="s">
        <v>20</v>
      </c>
      <c r="D108" s="8">
        <f>D109+D110+D111+D112+D114+D116+D117+D119+D120+D121+D122+D126+D113+D115+D123+D124+D125+D118</f>
        <v>0</v>
      </c>
      <c r="E108" s="8">
        <f>E109+E110+E111+E112+E114+E116+E117+E119+E120+E121+E122+E126+E113+E115+E123+E124+E125+E118</f>
        <v>15347900</v>
      </c>
      <c r="F108" s="39">
        <f t="shared" si="3"/>
        <v>15347900</v>
      </c>
      <c r="G108" s="91">
        <f>15347900-E108</f>
        <v>0</v>
      </c>
    </row>
    <row r="109" spans="1:6" s="3" customFormat="1" ht="15" customHeight="1">
      <c r="A109" s="231"/>
      <c r="B109" s="5" t="s">
        <v>75</v>
      </c>
      <c r="C109" s="169" t="s">
        <v>125</v>
      </c>
      <c r="D109" s="5"/>
      <c r="E109" s="216">
        <v>1967100</v>
      </c>
      <c r="F109" s="153">
        <f t="shared" si="3"/>
        <v>1967100</v>
      </c>
    </row>
    <row r="110" spans="1:6" s="3" customFormat="1" ht="17.25" customHeight="1">
      <c r="A110" s="231"/>
      <c r="B110" s="5" t="s">
        <v>77</v>
      </c>
      <c r="C110" s="169" t="s">
        <v>78</v>
      </c>
      <c r="D110" s="5"/>
      <c r="E110" s="216">
        <v>230000</v>
      </c>
      <c r="F110" s="153">
        <f t="shared" si="3"/>
        <v>230000</v>
      </c>
    </row>
    <row r="111" spans="1:6" s="3" customFormat="1" ht="24.75" customHeight="1">
      <c r="A111" s="231"/>
      <c r="B111" s="5" t="s">
        <v>79</v>
      </c>
      <c r="C111" s="169" t="s">
        <v>126</v>
      </c>
      <c r="D111" s="5"/>
      <c r="E111" s="216">
        <v>1001600</v>
      </c>
      <c r="F111" s="153">
        <f t="shared" si="3"/>
        <v>1001600</v>
      </c>
    </row>
    <row r="112" spans="1:6" s="3" customFormat="1" ht="21.75" customHeight="1">
      <c r="A112" s="231"/>
      <c r="B112" s="5" t="s">
        <v>81</v>
      </c>
      <c r="C112" s="169" t="s">
        <v>127</v>
      </c>
      <c r="D112" s="5"/>
      <c r="E112" s="216">
        <v>125000</v>
      </c>
      <c r="F112" s="153">
        <f t="shared" si="3"/>
        <v>125000</v>
      </c>
    </row>
    <row r="113" spans="1:6" s="3" customFormat="1" ht="24.75" customHeight="1">
      <c r="A113" s="228"/>
      <c r="B113" s="163" t="s">
        <v>98</v>
      </c>
      <c r="C113" s="217" t="s">
        <v>144</v>
      </c>
      <c r="D113" s="47"/>
      <c r="E113" s="216">
        <v>89200</v>
      </c>
      <c r="F113" s="153">
        <f t="shared" si="3"/>
        <v>89200</v>
      </c>
    </row>
    <row r="114" spans="1:6" s="3" customFormat="1" ht="17.25" customHeight="1">
      <c r="A114" s="228"/>
      <c r="B114" s="5" t="s">
        <v>48</v>
      </c>
      <c r="C114" s="169" t="s">
        <v>49</v>
      </c>
      <c r="D114" s="5"/>
      <c r="E114" s="86">
        <f>150000-50000</f>
        <v>100000</v>
      </c>
      <c r="F114" s="153">
        <f t="shared" si="3"/>
        <v>100000</v>
      </c>
    </row>
    <row r="115" spans="1:6" s="3" customFormat="1" ht="26.25" customHeight="1">
      <c r="A115" s="228"/>
      <c r="B115" s="163" t="s">
        <v>145</v>
      </c>
      <c r="C115" s="169" t="s">
        <v>146</v>
      </c>
      <c r="D115" s="5"/>
      <c r="E115" s="86">
        <v>90000</v>
      </c>
      <c r="F115" s="153">
        <f t="shared" si="3"/>
        <v>90000</v>
      </c>
    </row>
    <row r="116" spans="1:6" s="3" customFormat="1" ht="24.75" customHeight="1">
      <c r="A116" s="228"/>
      <c r="B116" s="54">
        <v>100102</v>
      </c>
      <c r="C116" s="218" t="s">
        <v>66</v>
      </c>
      <c r="D116" s="204"/>
      <c r="E116" s="204">
        <v>1297400</v>
      </c>
      <c r="F116" s="153">
        <f t="shared" si="3"/>
        <v>1297400</v>
      </c>
    </row>
    <row r="117" spans="1:6" s="3" customFormat="1" ht="17.25" customHeight="1">
      <c r="A117" s="228"/>
      <c r="B117" s="5">
        <v>100203</v>
      </c>
      <c r="C117" s="76" t="s">
        <v>19</v>
      </c>
      <c r="D117" s="86"/>
      <c r="E117" s="86">
        <v>690000</v>
      </c>
      <c r="F117" s="153">
        <f t="shared" si="3"/>
        <v>690000</v>
      </c>
    </row>
    <row r="118" spans="1:6" s="3" customFormat="1" ht="15" customHeight="1">
      <c r="A118" s="228"/>
      <c r="B118" s="5">
        <v>110201</v>
      </c>
      <c r="C118" s="76" t="s">
        <v>147</v>
      </c>
      <c r="D118" s="86"/>
      <c r="E118" s="86">
        <v>90000</v>
      </c>
      <c r="F118" s="153">
        <f t="shared" si="3"/>
        <v>90000</v>
      </c>
    </row>
    <row r="119" spans="1:6" s="3" customFormat="1" ht="14.25" customHeight="1">
      <c r="A119" s="228"/>
      <c r="B119" s="5">
        <v>110202</v>
      </c>
      <c r="C119" s="76" t="s">
        <v>128</v>
      </c>
      <c r="D119" s="5"/>
      <c r="E119" s="216">
        <v>260200</v>
      </c>
      <c r="F119" s="153">
        <f t="shared" si="3"/>
        <v>260200</v>
      </c>
    </row>
    <row r="120" spans="1:6" s="3" customFormat="1" ht="24.75" customHeight="1">
      <c r="A120" s="228"/>
      <c r="B120" s="5" t="s">
        <v>105</v>
      </c>
      <c r="C120" s="76" t="s">
        <v>106</v>
      </c>
      <c r="D120" s="5"/>
      <c r="E120" s="216">
        <v>135400</v>
      </c>
      <c r="F120" s="153">
        <f t="shared" si="3"/>
        <v>135400</v>
      </c>
    </row>
    <row r="121" spans="1:6" s="3" customFormat="1" ht="15.75" customHeight="1">
      <c r="A121" s="228"/>
      <c r="B121" s="5" t="s">
        <v>107</v>
      </c>
      <c r="C121" s="76" t="s">
        <v>129</v>
      </c>
      <c r="D121" s="5"/>
      <c r="E121" s="216">
        <v>249800</v>
      </c>
      <c r="F121" s="153">
        <f t="shared" si="3"/>
        <v>249800</v>
      </c>
    </row>
    <row r="122" spans="1:6" s="3" customFormat="1" ht="18" customHeight="1">
      <c r="A122" s="228"/>
      <c r="B122" s="163" t="s">
        <v>67</v>
      </c>
      <c r="C122" s="76" t="s">
        <v>68</v>
      </c>
      <c r="D122" s="86"/>
      <c r="E122" s="86">
        <v>6485300</v>
      </c>
      <c r="F122" s="153">
        <f t="shared" si="3"/>
        <v>6485300</v>
      </c>
    </row>
    <row r="123" spans="1:6" s="3" customFormat="1" ht="15.75" customHeight="1">
      <c r="A123" s="228"/>
      <c r="B123" s="163" t="s">
        <v>148</v>
      </c>
      <c r="C123" s="76" t="s">
        <v>156</v>
      </c>
      <c r="D123" s="86"/>
      <c r="E123" s="86">
        <v>460400</v>
      </c>
      <c r="F123" s="153">
        <f t="shared" si="3"/>
        <v>460400</v>
      </c>
    </row>
    <row r="124" spans="1:6" s="3" customFormat="1" ht="24.75" customHeight="1">
      <c r="A124" s="228"/>
      <c r="B124" s="163" t="s">
        <v>149</v>
      </c>
      <c r="C124" s="76" t="s">
        <v>159</v>
      </c>
      <c r="D124" s="86"/>
      <c r="E124" s="86">
        <v>95400</v>
      </c>
      <c r="F124" s="153">
        <f t="shared" si="3"/>
        <v>95400</v>
      </c>
    </row>
    <row r="125" spans="1:6" s="3" customFormat="1" ht="24.75" customHeight="1">
      <c r="A125" s="228"/>
      <c r="B125" s="163" t="s">
        <v>160</v>
      </c>
      <c r="C125" s="76" t="s">
        <v>161</v>
      </c>
      <c r="D125" s="86"/>
      <c r="E125" s="86">
        <v>370000</v>
      </c>
      <c r="F125" s="153">
        <f t="shared" si="3"/>
        <v>370000</v>
      </c>
    </row>
    <row r="126" spans="1:6" s="3" customFormat="1" ht="15" customHeight="1">
      <c r="A126" s="228"/>
      <c r="B126" s="5">
        <v>250404</v>
      </c>
      <c r="C126" s="76" t="s">
        <v>28</v>
      </c>
      <c r="D126" s="5"/>
      <c r="E126" s="86">
        <f>1620100-9000</f>
        <v>1611100</v>
      </c>
      <c r="F126" s="153">
        <f t="shared" si="3"/>
        <v>1611100</v>
      </c>
    </row>
    <row r="127" spans="1:6" s="3" customFormat="1" ht="29.25" customHeight="1">
      <c r="A127" s="228"/>
      <c r="B127" s="11">
        <v>56</v>
      </c>
      <c r="C127" s="16" t="s">
        <v>30</v>
      </c>
      <c r="D127" s="8">
        <f>D128+D129+D130</f>
        <v>16500</v>
      </c>
      <c r="E127" s="8">
        <f>E128+E129+E130</f>
        <v>291500</v>
      </c>
      <c r="F127" s="39">
        <f>D127+E127</f>
        <v>308000</v>
      </c>
    </row>
    <row r="128" spans="1:6" s="3" customFormat="1" ht="15.75" customHeight="1">
      <c r="A128" s="228"/>
      <c r="B128" s="5">
        <v>160101</v>
      </c>
      <c r="C128" s="76" t="s">
        <v>162</v>
      </c>
      <c r="D128" s="86">
        <f>50000-33500</f>
        <v>16500</v>
      </c>
      <c r="E128" s="86">
        <v>41500</v>
      </c>
      <c r="F128" s="153">
        <f>D128+E128</f>
        <v>58000</v>
      </c>
    </row>
    <row r="129" spans="1:6" s="3" customFormat="1" ht="26.25" customHeight="1">
      <c r="A129" s="227"/>
      <c r="B129" s="5">
        <v>180409</v>
      </c>
      <c r="C129" s="169" t="s">
        <v>121</v>
      </c>
      <c r="D129" s="213"/>
      <c r="E129" s="86">
        <v>150000</v>
      </c>
      <c r="F129" s="153">
        <f>D129+E129</f>
        <v>150000</v>
      </c>
    </row>
    <row r="130" spans="1:6" s="3" customFormat="1" ht="29.25" customHeight="1">
      <c r="A130" s="227"/>
      <c r="B130" s="5">
        <v>240900</v>
      </c>
      <c r="C130" s="76" t="s">
        <v>117</v>
      </c>
      <c r="D130" s="86"/>
      <c r="E130" s="86">
        <v>100000</v>
      </c>
      <c r="F130" s="153">
        <f>D130+E130</f>
        <v>100000</v>
      </c>
    </row>
    <row r="131" spans="1:6" s="3" customFormat="1" ht="27.75" customHeight="1">
      <c r="A131" s="170" t="s">
        <v>214</v>
      </c>
      <c r="B131" s="11"/>
      <c r="C131" s="171" t="s">
        <v>204</v>
      </c>
      <c r="D131" s="12">
        <f>D132</f>
        <v>344650</v>
      </c>
      <c r="E131" s="12">
        <f>E132</f>
        <v>85000</v>
      </c>
      <c r="F131" s="38">
        <f t="shared" si="2"/>
        <v>429650</v>
      </c>
    </row>
    <row r="132" spans="1:6" s="3" customFormat="1" ht="17.25" customHeight="1">
      <c r="A132" s="226"/>
      <c r="B132" s="11">
        <v>73</v>
      </c>
      <c r="C132" s="16" t="s">
        <v>205</v>
      </c>
      <c r="D132" s="8">
        <f>D133+D134</f>
        <v>344650</v>
      </c>
      <c r="E132" s="8">
        <f>E133+E134</f>
        <v>85000</v>
      </c>
      <c r="F132" s="39">
        <f t="shared" si="2"/>
        <v>429650</v>
      </c>
    </row>
    <row r="133" spans="1:6" s="3" customFormat="1" ht="18" customHeight="1">
      <c r="A133" s="228"/>
      <c r="B133" s="5" t="s">
        <v>26</v>
      </c>
      <c r="C133" s="76" t="s">
        <v>27</v>
      </c>
      <c r="D133" s="86">
        <v>344650</v>
      </c>
      <c r="E133" s="86"/>
      <c r="F133" s="153">
        <f t="shared" si="2"/>
        <v>344650</v>
      </c>
    </row>
    <row r="134" spans="1:6" s="3" customFormat="1" ht="28.5" customHeight="1">
      <c r="A134" s="227"/>
      <c r="B134" s="5">
        <v>180409</v>
      </c>
      <c r="C134" s="169" t="s">
        <v>121</v>
      </c>
      <c r="D134" s="86"/>
      <c r="E134" s="86">
        <v>85000</v>
      </c>
      <c r="F134" s="153"/>
    </row>
    <row r="135" spans="1:7" s="3" customFormat="1" ht="28.5">
      <c r="A135" s="170" t="s">
        <v>215</v>
      </c>
      <c r="B135" s="11"/>
      <c r="C135" s="171" t="s">
        <v>233</v>
      </c>
      <c r="D135" s="12">
        <f>D136</f>
        <v>223400</v>
      </c>
      <c r="E135" s="12">
        <f>E136</f>
        <v>0</v>
      </c>
      <c r="F135" s="38">
        <f t="shared" si="2"/>
        <v>223400</v>
      </c>
      <c r="G135" s="91">
        <f>D135+D138</f>
        <v>225500</v>
      </c>
    </row>
    <row r="136" spans="1:6" s="3" customFormat="1" ht="27.75" customHeight="1">
      <c r="A136" s="262"/>
      <c r="B136" s="11">
        <v>67</v>
      </c>
      <c r="C136" s="176" t="s">
        <v>61</v>
      </c>
      <c r="D136" s="8">
        <f>D137</f>
        <v>223400</v>
      </c>
      <c r="E136" s="8">
        <f>E137</f>
        <v>0</v>
      </c>
      <c r="F136" s="39">
        <f t="shared" si="2"/>
        <v>223400</v>
      </c>
    </row>
    <row r="137" spans="1:6" s="3" customFormat="1" ht="28.5" customHeight="1">
      <c r="A137" s="262"/>
      <c r="B137" s="5">
        <v>210105</v>
      </c>
      <c r="C137" s="177" t="s">
        <v>207</v>
      </c>
      <c r="D137" s="86">
        <f>251400-28000</f>
        <v>223400</v>
      </c>
      <c r="E137" s="8"/>
      <c r="F137" s="153">
        <f t="shared" si="2"/>
        <v>223400</v>
      </c>
    </row>
    <row r="138" spans="1:6" s="3" customFormat="1" ht="28.5" customHeight="1">
      <c r="A138" s="170" t="s">
        <v>216</v>
      </c>
      <c r="B138" s="5"/>
      <c r="C138" s="171" t="s">
        <v>234</v>
      </c>
      <c r="D138" s="12">
        <f>D139</f>
        <v>2100</v>
      </c>
      <c r="E138" s="12">
        <f>E139</f>
        <v>50000</v>
      </c>
      <c r="F138" s="38">
        <f>D138+E138</f>
        <v>52100</v>
      </c>
    </row>
    <row r="139" spans="1:6" s="3" customFormat="1" ht="28.5" customHeight="1">
      <c r="A139" s="226"/>
      <c r="B139" s="11">
        <v>67</v>
      </c>
      <c r="C139" s="176" t="s">
        <v>61</v>
      </c>
      <c r="D139" s="8">
        <f>D140+D141</f>
        <v>2100</v>
      </c>
      <c r="E139" s="8">
        <f>E140+E141</f>
        <v>50000</v>
      </c>
      <c r="F139" s="39">
        <f>F140+F141</f>
        <v>52100</v>
      </c>
    </row>
    <row r="140" spans="1:6" s="3" customFormat="1" ht="28.5" customHeight="1">
      <c r="A140" s="228"/>
      <c r="B140" s="5" t="s">
        <v>119</v>
      </c>
      <c r="C140" s="151" t="s">
        <v>120</v>
      </c>
      <c r="D140" s="86">
        <f>5900-3800</f>
        <v>2100</v>
      </c>
      <c r="E140" s="86"/>
      <c r="F140" s="153">
        <f>D140+E140</f>
        <v>2100</v>
      </c>
    </row>
    <row r="141" spans="1:6" s="3" customFormat="1" ht="19.5" customHeight="1">
      <c r="A141" s="227"/>
      <c r="B141" s="5">
        <v>250404</v>
      </c>
      <c r="C141" s="151" t="s">
        <v>28</v>
      </c>
      <c r="D141" s="86"/>
      <c r="E141" s="86">
        <v>50000</v>
      </c>
      <c r="F141" s="153">
        <f>D141+E141</f>
        <v>50000</v>
      </c>
    </row>
    <row r="142" spans="1:8" s="3" customFormat="1" ht="28.5" customHeight="1">
      <c r="A142" s="170" t="s">
        <v>217</v>
      </c>
      <c r="B142" s="7"/>
      <c r="C142" s="171" t="s">
        <v>209</v>
      </c>
      <c r="D142" s="17">
        <f>D143</f>
        <v>91670</v>
      </c>
      <c r="E142" s="17">
        <f>E143+E145</f>
        <v>982900</v>
      </c>
      <c r="F142" s="38">
        <f t="shared" si="2"/>
        <v>1074570</v>
      </c>
      <c r="G142" s="191" t="e">
        <f>D142+D147+D174+D177+D180+D183+D186+#REF!+D95</f>
        <v>#REF!</v>
      </c>
      <c r="H142" s="191" t="e">
        <f>1088919-G142</f>
        <v>#REF!</v>
      </c>
    </row>
    <row r="143" spans="1:6" s="3" customFormat="1" ht="18.75" customHeight="1">
      <c r="A143" s="226"/>
      <c r="B143" s="6" t="s">
        <v>31</v>
      </c>
      <c r="C143" s="7" t="s">
        <v>12</v>
      </c>
      <c r="D143" s="18">
        <f>D144</f>
        <v>91670</v>
      </c>
      <c r="E143" s="18">
        <f>E144</f>
        <v>574500</v>
      </c>
      <c r="F143" s="39">
        <f t="shared" si="2"/>
        <v>666170</v>
      </c>
    </row>
    <row r="144" spans="1:6" s="3" customFormat="1" ht="17.25" customHeight="1">
      <c r="A144" s="228"/>
      <c r="B144" s="5">
        <v>250404</v>
      </c>
      <c r="C144" s="154" t="s">
        <v>28</v>
      </c>
      <c r="D144" s="152">
        <v>91670</v>
      </c>
      <c r="E144" s="86">
        <v>574500</v>
      </c>
      <c r="F144" s="153">
        <f t="shared" si="2"/>
        <v>666170</v>
      </c>
    </row>
    <row r="145" spans="1:6" s="3" customFormat="1" ht="17.25" customHeight="1">
      <c r="A145" s="228"/>
      <c r="B145" s="81">
        <v>44</v>
      </c>
      <c r="C145" s="178" t="s">
        <v>235</v>
      </c>
      <c r="D145" s="203"/>
      <c r="E145" s="80">
        <f>E146</f>
        <v>408400</v>
      </c>
      <c r="F145" s="39">
        <f t="shared" si="2"/>
        <v>408400</v>
      </c>
    </row>
    <row r="146" spans="1:6" s="3" customFormat="1" ht="17.25" customHeight="1">
      <c r="A146" s="227"/>
      <c r="B146" s="5">
        <v>250404</v>
      </c>
      <c r="C146" s="154" t="s">
        <v>28</v>
      </c>
      <c r="D146" s="203"/>
      <c r="E146" s="204">
        <v>408400</v>
      </c>
      <c r="F146" s="153">
        <f t="shared" si="2"/>
        <v>408400</v>
      </c>
    </row>
    <row r="147" spans="1:7" s="3" customFormat="1" ht="45" customHeight="1">
      <c r="A147" s="49" t="s">
        <v>241</v>
      </c>
      <c r="B147" s="178"/>
      <c r="C147" s="179" t="s">
        <v>252</v>
      </c>
      <c r="D147" s="205">
        <f>D148+D150+D154+D156+D158+D160+D162+D164+D166+D168+D170+D172</f>
        <v>217400</v>
      </c>
      <c r="E147" s="205">
        <f>E148+E150+E154+E156+E158+E160+E162+E164+E166+E168+E170+E172+E152</f>
        <v>523300</v>
      </c>
      <c r="F147" s="38">
        <f t="shared" si="2"/>
        <v>740700</v>
      </c>
      <c r="G147" s="172">
        <f>E147-523300</f>
        <v>0</v>
      </c>
    </row>
    <row r="148" spans="1:6" s="3" customFormat="1" ht="17.25" customHeight="1">
      <c r="A148" s="274"/>
      <c r="B148" s="6" t="s">
        <v>31</v>
      </c>
      <c r="C148" s="7" t="s">
        <v>12</v>
      </c>
      <c r="D148" s="18">
        <f>D149</f>
        <v>217400</v>
      </c>
      <c r="E148" s="18">
        <f>E149</f>
        <v>161900</v>
      </c>
      <c r="F148" s="39">
        <f t="shared" si="2"/>
        <v>379300</v>
      </c>
    </row>
    <row r="149" spans="1:6" s="3" customFormat="1" ht="15" customHeight="1">
      <c r="A149" s="278"/>
      <c r="B149" s="5">
        <v>250404</v>
      </c>
      <c r="C149" s="154" t="s">
        <v>28</v>
      </c>
      <c r="D149" s="152">
        <v>217400</v>
      </c>
      <c r="E149" s="86">
        <v>161900</v>
      </c>
      <c r="F149" s="153">
        <f t="shared" si="2"/>
        <v>379300</v>
      </c>
    </row>
    <row r="150" spans="1:6" s="3" customFormat="1" ht="15" customHeight="1">
      <c r="A150" s="278"/>
      <c r="B150" s="11">
        <v>10</v>
      </c>
      <c r="C150" s="7" t="s">
        <v>64</v>
      </c>
      <c r="D150" s="18">
        <f>D151</f>
        <v>0</v>
      </c>
      <c r="E150" s="18">
        <f>E151</f>
        <v>44000</v>
      </c>
      <c r="F150" s="39">
        <f aca="true" t="shared" si="4" ref="F150:F155">D150+E150</f>
        <v>44000</v>
      </c>
    </row>
    <row r="151" spans="1:6" s="3" customFormat="1" ht="15" customHeight="1">
      <c r="A151" s="278"/>
      <c r="B151" s="5">
        <v>250404</v>
      </c>
      <c r="C151" s="154" t="s">
        <v>28</v>
      </c>
      <c r="D151" s="152"/>
      <c r="E151" s="86">
        <v>44000</v>
      </c>
      <c r="F151" s="153">
        <f t="shared" si="4"/>
        <v>44000</v>
      </c>
    </row>
    <row r="152" spans="1:6" s="3" customFormat="1" ht="15" customHeight="1">
      <c r="A152" s="278"/>
      <c r="B152" s="11">
        <v>11</v>
      </c>
      <c r="C152" s="7" t="s">
        <v>43</v>
      </c>
      <c r="D152" s="18"/>
      <c r="E152" s="8">
        <f>E153</f>
        <v>11200</v>
      </c>
      <c r="F152" s="39">
        <f t="shared" si="4"/>
        <v>11200</v>
      </c>
    </row>
    <row r="153" spans="1:6" s="3" customFormat="1" ht="15" customHeight="1">
      <c r="A153" s="278"/>
      <c r="B153" s="5">
        <v>250404</v>
      </c>
      <c r="C153" s="154" t="s">
        <v>28</v>
      </c>
      <c r="D153" s="152"/>
      <c r="E153" s="86">
        <v>11200</v>
      </c>
      <c r="F153" s="153">
        <f t="shared" si="4"/>
        <v>11200</v>
      </c>
    </row>
    <row r="154" spans="1:6" s="3" customFormat="1" ht="15" customHeight="1">
      <c r="A154" s="278"/>
      <c r="B154" s="11">
        <v>13</v>
      </c>
      <c r="C154" s="7" t="s">
        <v>33</v>
      </c>
      <c r="D154" s="18"/>
      <c r="E154" s="8">
        <f>E155</f>
        <v>5900</v>
      </c>
      <c r="F154" s="39">
        <f t="shared" si="4"/>
        <v>5900</v>
      </c>
    </row>
    <row r="155" spans="1:6" s="3" customFormat="1" ht="15" customHeight="1">
      <c r="A155" s="278"/>
      <c r="B155" s="5">
        <v>250404</v>
      </c>
      <c r="C155" s="154" t="s">
        <v>28</v>
      </c>
      <c r="D155" s="152"/>
      <c r="E155" s="86">
        <v>5900</v>
      </c>
      <c r="F155" s="153">
        <f t="shared" si="4"/>
        <v>5900</v>
      </c>
    </row>
    <row r="156" spans="1:6" s="3" customFormat="1" ht="15" customHeight="1">
      <c r="A156" s="278"/>
      <c r="B156" s="6" t="s">
        <v>54</v>
      </c>
      <c r="C156" s="19" t="s">
        <v>36</v>
      </c>
      <c r="D156" s="18">
        <f>D157</f>
        <v>0</v>
      </c>
      <c r="E156" s="18">
        <f>E157</f>
        <v>7900</v>
      </c>
      <c r="F156" s="39">
        <f t="shared" si="2"/>
        <v>7900</v>
      </c>
    </row>
    <row r="157" spans="1:6" s="3" customFormat="1" ht="15" customHeight="1">
      <c r="A157" s="278"/>
      <c r="B157" s="5">
        <v>250404</v>
      </c>
      <c r="C157" s="154" t="s">
        <v>28</v>
      </c>
      <c r="D157" s="152"/>
      <c r="E157" s="86">
        <v>7900</v>
      </c>
      <c r="F157" s="153">
        <f t="shared" si="2"/>
        <v>7900</v>
      </c>
    </row>
    <row r="158" spans="1:6" s="3" customFormat="1" ht="15" customHeight="1">
      <c r="A158" s="278"/>
      <c r="B158" s="182">
        <v>24</v>
      </c>
      <c r="C158" s="7" t="s">
        <v>179</v>
      </c>
      <c r="D158" s="18">
        <f>D159</f>
        <v>0</v>
      </c>
      <c r="E158" s="18">
        <f>E159</f>
        <v>21700</v>
      </c>
      <c r="F158" s="39">
        <f t="shared" si="2"/>
        <v>21700</v>
      </c>
    </row>
    <row r="159" spans="1:6" s="3" customFormat="1" ht="15" customHeight="1">
      <c r="A159" s="278"/>
      <c r="B159" s="5">
        <v>250404</v>
      </c>
      <c r="C159" s="154" t="s">
        <v>28</v>
      </c>
      <c r="D159" s="152"/>
      <c r="E159" s="86">
        <v>21700</v>
      </c>
      <c r="F159" s="153">
        <f t="shared" si="2"/>
        <v>21700</v>
      </c>
    </row>
    <row r="160" spans="1:6" s="3" customFormat="1" ht="25.5" customHeight="1">
      <c r="A160" s="278"/>
      <c r="B160" s="180" t="s">
        <v>51</v>
      </c>
      <c r="C160" s="19" t="s">
        <v>141</v>
      </c>
      <c r="D160" s="18">
        <f>D161</f>
        <v>0</v>
      </c>
      <c r="E160" s="18">
        <f>E161</f>
        <v>27600</v>
      </c>
      <c r="F160" s="39">
        <f t="shared" si="2"/>
        <v>27600</v>
      </c>
    </row>
    <row r="161" spans="1:6" s="3" customFormat="1" ht="15" customHeight="1">
      <c r="A161" s="278"/>
      <c r="B161" s="5">
        <v>250404</v>
      </c>
      <c r="C161" s="154" t="s">
        <v>28</v>
      </c>
      <c r="D161" s="152"/>
      <c r="E161" s="86">
        <v>27600</v>
      </c>
      <c r="F161" s="153">
        <f t="shared" si="2"/>
        <v>27600</v>
      </c>
    </row>
    <row r="162" spans="1:6" s="3" customFormat="1" ht="15" customHeight="1">
      <c r="A162" s="278"/>
      <c r="B162" s="181" t="s">
        <v>32</v>
      </c>
      <c r="C162" s="34" t="s">
        <v>16</v>
      </c>
      <c r="D162" s="18">
        <f>D163</f>
        <v>0</v>
      </c>
      <c r="E162" s="8">
        <f>E163</f>
        <v>36500</v>
      </c>
      <c r="F162" s="39">
        <f t="shared" si="2"/>
        <v>36500</v>
      </c>
    </row>
    <row r="163" spans="1:6" s="3" customFormat="1" ht="15" customHeight="1">
      <c r="A163" s="278"/>
      <c r="B163" s="5">
        <v>250404</v>
      </c>
      <c r="C163" s="154" t="s">
        <v>28</v>
      </c>
      <c r="D163" s="152"/>
      <c r="E163" s="86">
        <v>36500</v>
      </c>
      <c r="F163" s="153">
        <f t="shared" si="2"/>
        <v>36500</v>
      </c>
    </row>
    <row r="164" spans="1:6" s="3" customFormat="1" ht="15" customHeight="1">
      <c r="A164" s="278"/>
      <c r="B164" s="182">
        <v>44</v>
      </c>
      <c r="C164" s="7" t="s">
        <v>235</v>
      </c>
      <c r="D164" s="18"/>
      <c r="E164" s="8">
        <f>E165</f>
        <v>90600</v>
      </c>
      <c r="F164" s="39">
        <f t="shared" si="2"/>
        <v>90600</v>
      </c>
    </row>
    <row r="165" spans="1:6" s="3" customFormat="1" ht="15" customHeight="1">
      <c r="A165" s="278"/>
      <c r="B165" s="5">
        <v>250404</v>
      </c>
      <c r="C165" s="154" t="s">
        <v>28</v>
      </c>
      <c r="D165" s="152"/>
      <c r="E165" s="86">
        <v>90600</v>
      </c>
      <c r="F165" s="153">
        <f t="shared" si="2"/>
        <v>90600</v>
      </c>
    </row>
    <row r="166" spans="1:6" s="3" customFormat="1" ht="15" customHeight="1">
      <c r="A166" s="278"/>
      <c r="B166" s="182">
        <v>47</v>
      </c>
      <c r="C166" s="34" t="s">
        <v>20</v>
      </c>
      <c r="D166" s="8">
        <f>D167</f>
        <v>0</v>
      </c>
      <c r="E166" s="8">
        <f>E167</f>
        <v>9000</v>
      </c>
      <c r="F166" s="39">
        <f t="shared" si="2"/>
        <v>9000</v>
      </c>
    </row>
    <row r="167" spans="1:6" s="3" customFormat="1" ht="15" customHeight="1">
      <c r="A167" s="278"/>
      <c r="B167" s="5">
        <v>250404</v>
      </c>
      <c r="C167" s="154" t="s">
        <v>28</v>
      </c>
      <c r="D167" s="152"/>
      <c r="E167" s="86">
        <v>9000</v>
      </c>
      <c r="F167" s="153">
        <f t="shared" si="2"/>
        <v>9000</v>
      </c>
    </row>
    <row r="168" spans="1:6" s="3" customFormat="1" ht="21.75" customHeight="1">
      <c r="A168" s="278"/>
      <c r="B168" s="182">
        <v>65</v>
      </c>
      <c r="C168" s="16" t="s">
        <v>42</v>
      </c>
      <c r="D168" s="8">
        <f>D169</f>
        <v>0</v>
      </c>
      <c r="E168" s="8">
        <f>E169</f>
        <v>11300</v>
      </c>
      <c r="F168" s="39">
        <f t="shared" si="2"/>
        <v>11300</v>
      </c>
    </row>
    <row r="169" spans="1:6" s="3" customFormat="1" ht="15" customHeight="1">
      <c r="A169" s="278"/>
      <c r="B169" s="5">
        <v>250404</v>
      </c>
      <c r="C169" s="154" t="s">
        <v>28</v>
      </c>
      <c r="D169" s="152"/>
      <c r="E169" s="86">
        <v>11300</v>
      </c>
      <c r="F169" s="153">
        <f t="shared" si="2"/>
        <v>11300</v>
      </c>
    </row>
    <row r="170" spans="1:6" s="3" customFormat="1" ht="15" customHeight="1">
      <c r="A170" s="278"/>
      <c r="B170" s="182">
        <v>73</v>
      </c>
      <c r="C170" s="16" t="s">
        <v>205</v>
      </c>
      <c r="D170" s="8">
        <f>D171</f>
        <v>0</v>
      </c>
      <c r="E170" s="8">
        <f>E171</f>
        <v>74700</v>
      </c>
      <c r="F170" s="39">
        <f t="shared" si="2"/>
        <v>74700</v>
      </c>
    </row>
    <row r="171" spans="1:6" s="3" customFormat="1" ht="15" customHeight="1">
      <c r="A171" s="278"/>
      <c r="B171" s="5">
        <v>250404</v>
      </c>
      <c r="C171" s="154" t="s">
        <v>28</v>
      </c>
      <c r="D171" s="152"/>
      <c r="E171" s="86">
        <v>74700</v>
      </c>
      <c r="F171" s="153">
        <f t="shared" si="2"/>
        <v>74700</v>
      </c>
    </row>
    <row r="172" spans="1:6" s="3" customFormat="1" ht="15" customHeight="1">
      <c r="A172" s="278"/>
      <c r="B172" s="30" t="s">
        <v>60</v>
      </c>
      <c r="C172" s="183" t="s">
        <v>211</v>
      </c>
      <c r="D172" s="8">
        <f>D173</f>
        <v>0</v>
      </c>
      <c r="E172" s="8">
        <f>E173</f>
        <v>21000</v>
      </c>
      <c r="F172" s="39">
        <f t="shared" si="2"/>
        <v>21000</v>
      </c>
    </row>
    <row r="173" spans="1:6" s="3" customFormat="1" ht="15" customHeight="1">
      <c r="A173" s="275"/>
      <c r="B173" s="5">
        <v>250404</v>
      </c>
      <c r="C173" s="154" t="s">
        <v>28</v>
      </c>
      <c r="D173" s="152"/>
      <c r="E173" s="86">
        <v>21000</v>
      </c>
      <c r="F173" s="153">
        <f t="shared" si="2"/>
        <v>21000</v>
      </c>
    </row>
    <row r="174" spans="1:6" s="3" customFormat="1" ht="30.75" customHeight="1">
      <c r="A174" s="170" t="s">
        <v>242</v>
      </c>
      <c r="B174" s="7"/>
      <c r="C174" s="171" t="s">
        <v>213</v>
      </c>
      <c r="D174" s="17">
        <f>D175</f>
        <v>15000</v>
      </c>
      <c r="E174" s="12"/>
      <c r="F174" s="38">
        <f t="shared" si="2"/>
        <v>15000</v>
      </c>
    </row>
    <row r="175" spans="1:6" s="3" customFormat="1" ht="18" customHeight="1">
      <c r="A175" s="274"/>
      <c r="B175" s="6" t="s">
        <v>31</v>
      </c>
      <c r="C175" s="7" t="s">
        <v>12</v>
      </c>
      <c r="D175" s="18">
        <f>D176</f>
        <v>15000</v>
      </c>
      <c r="E175" s="8"/>
      <c r="F175" s="9">
        <f>D175+E175</f>
        <v>15000</v>
      </c>
    </row>
    <row r="176" spans="1:6" s="3" customFormat="1" ht="16.5" customHeight="1">
      <c r="A176" s="275"/>
      <c r="B176" s="5">
        <v>250404</v>
      </c>
      <c r="C176" s="154" t="s">
        <v>28</v>
      </c>
      <c r="D176" s="152">
        <v>15000</v>
      </c>
      <c r="E176" s="86"/>
      <c r="F176" s="206">
        <f>D176+E176</f>
        <v>15000</v>
      </c>
    </row>
    <row r="177" spans="1:6" s="3" customFormat="1" ht="41.25" customHeight="1">
      <c r="A177" s="170" t="s">
        <v>243</v>
      </c>
      <c r="B177" s="7"/>
      <c r="C177" s="171" t="s">
        <v>251</v>
      </c>
      <c r="D177" s="17">
        <f>D178</f>
        <v>71219</v>
      </c>
      <c r="E177" s="17">
        <f>E178</f>
        <v>75250</v>
      </c>
      <c r="F177" s="31">
        <f>D177+E177</f>
        <v>146469</v>
      </c>
    </row>
    <row r="178" spans="1:6" s="3" customFormat="1" ht="18" customHeight="1">
      <c r="A178" s="274"/>
      <c r="B178" s="6" t="s">
        <v>31</v>
      </c>
      <c r="C178" s="7" t="s">
        <v>12</v>
      </c>
      <c r="D178" s="18">
        <f>D179</f>
        <v>71219</v>
      </c>
      <c r="E178" s="18">
        <f>E179</f>
        <v>75250</v>
      </c>
      <c r="F178" s="9">
        <f aca="true" t="shared" si="5" ref="F178:F192">D178+E178</f>
        <v>146469</v>
      </c>
    </row>
    <row r="179" spans="1:6" s="3" customFormat="1" ht="15" customHeight="1">
      <c r="A179" s="275"/>
      <c r="B179" s="5">
        <v>250404</v>
      </c>
      <c r="C179" s="154" t="s">
        <v>28</v>
      </c>
      <c r="D179" s="152">
        <v>71219</v>
      </c>
      <c r="E179" s="86">
        <v>75250</v>
      </c>
      <c r="F179" s="206">
        <f t="shared" si="5"/>
        <v>146469</v>
      </c>
    </row>
    <row r="180" spans="1:6" s="3" customFormat="1" ht="27.75" customHeight="1">
      <c r="A180" s="170" t="s">
        <v>244</v>
      </c>
      <c r="B180" s="7"/>
      <c r="C180" s="13" t="s">
        <v>236</v>
      </c>
      <c r="D180" s="17">
        <f>D181</f>
        <v>457000</v>
      </c>
      <c r="E180" s="12"/>
      <c r="F180" s="31">
        <f t="shared" si="5"/>
        <v>457000</v>
      </c>
    </row>
    <row r="181" spans="1:6" s="3" customFormat="1" ht="20.25" customHeight="1">
      <c r="A181" s="274"/>
      <c r="B181" s="6" t="s">
        <v>31</v>
      </c>
      <c r="C181" s="7" t="s">
        <v>12</v>
      </c>
      <c r="D181" s="18">
        <f>D182</f>
        <v>457000</v>
      </c>
      <c r="E181" s="8"/>
      <c r="F181" s="9">
        <f t="shared" si="5"/>
        <v>457000</v>
      </c>
    </row>
    <row r="182" spans="1:6" s="3" customFormat="1" ht="12.75" customHeight="1">
      <c r="A182" s="275"/>
      <c r="B182" s="5">
        <v>250404</v>
      </c>
      <c r="C182" s="154" t="s">
        <v>28</v>
      </c>
      <c r="D182" s="152">
        <v>457000</v>
      </c>
      <c r="E182" s="86"/>
      <c r="F182" s="206">
        <f t="shared" si="5"/>
        <v>457000</v>
      </c>
    </row>
    <row r="183" spans="1:6" s="3" customFormat="1" ht="31.5" customHeight="1">
      <c r="A183" s="170" t="s">
        <v>245</v>
      </c>
      <c r="B183" s="7"/>
      <c r="C183" s="13" t="s">
        <v>237</v>
      </c>
      <c r="D183" s="17">
        <f>D184</f>
        <v>66230</v>
      </c>
      <c r="E183" s="17">
        <f>E184</f>
        <v>10500</v>
      </c>
      <c r="F183" s="31">
        <f t="shared" si="5"/>
        <v>76730</v>
      </c>
    </row>
    <row r="184" spans="1:6" s="3" customFormat="1" ht="17.25" customHeight="1">
      <c r="A184" s="274"/>
      <c r="B184" s="6" t="s">
        <v>31</v>
      </c>
      <c r="C184" s="7" t="s">
        <v>12</v>
      </c>
      <c r="D184" s="18">
        <f>D185</f>
        <v>66230</v>
      </c>
      <c r="E184" s="18">
        <f>E185</f>
        <v>10500</v>
      </c>
      <c r="F184" s="9">
        <f t="shared" si="5"/>
        <v>76730</v>
      </c>
    </row>
    <row r="185" spans="1:6" s="3" customFormat="1" ht="15.75" customHeight="1">
      <c r="A185" s="275"/>
      <c r="B185" s="5">
        <v>250404</v>
      </c>
      <c r="C185" s="154" t="s">
        <v>28</v>
      </c>
      <c r="D185" s="152">
        <v>66230</v>
      </c>
      <c r="E185" s="86">
        <v>10500</v>
      </c>
      <c r="F185" s="206">
        <f t="shared" si="5"/>
        <v>76730</v>
      </c>
    </row>
    <row r="186" spans="1:6" s="3" customFormat="1" ht="42.75" customHeight="1">
      <c r="A186" s="170" t="s">
        <v>246</v>
      </c>
      <c r="B186" s="7"/>
      <c r="C186" s="13" t="s">
        <v>218</v>
      </c>
      <c r="D186" s="17">
        <f>D187</f>
        <v>110400</v>
      </c>
      <c r="E186" s="12"/>
      <c r="F186" s="31">
        <f t="shared" si="5"/>
        <v>110400</v>
      </c>
    </row>
    <row r="187" spans="1:6" s="3" customFormat="1" ht="18" customHeight="1">
      <c r="A187" s="274"/>
      <c r="B187" s="6" t="s">
        <v>31</v>
      </c>
      <c r="C187" s="7" t="s">
        <v>12</v>
      </c>
      <c r="D187" s="18">
        <f>D188</f>
        <v>110400</v>
      </c>
      <c r="E187" s="8"/>
      <c r="F187" s="9">
        <f t="shared" si="5"/>
        <v>110400</v>
      </c>
    </row>
    <row r="188" spans="1:6" s="3" customFormat="1" ht="13.5" customHeight="1">
      <c r="A188" s="278"/>
      <c r="B188" s="5">
        <v>250404</v>
      </c>
      <c r="C188" s="154" t="s">
        <v>28</v>
      </c>
      <c r="D188" s="152">
        <v>110400</v>
      </c>
      <c r="E188" s="86"/>
      <c r="F188" s="208">
        <f t="shared" si="5"/>
        <v>110400</v>
      </c>
    </row>
    <row r="189" spans="1:6" s="3" customFormat="1" ht="58.5" customHeight="1">
      <c r="A189" s="221" t="s">
        <v>247</v>
      </c>
      <c r="B189" s="54"/>
      <c r="C189" s="55" t="s">
        <v>173</v>
      </c>
      <c r="D189" s="54"/>
      <c r="E189" s="56">
        <f>E190</f>
        <v>1467870</v>
      </c>
      <c r="F189" s="219">
        <f t="shared" si="5"/>
        <v>1467870</v>
      </c>
    </row>
    <row r="190" spans="1:6" s="3" customFormat="1" ht="18.75" customHeight="1">
      <c r="A190" s="226"/>
      <c r="B190" s="6">
        <v>48</v>
      </c>
      <c r="C190" s="19" t="s">
        <v>113</v>
      </c>
      <c r="D190" s="5"/>
      <c r="E190" s="8">
        <f>E191+E192</f>
        <v>1467870</v>
      </c>
      <c r="F190" s="37">
        <f t="shared" si="5"/>
        <v>1467870</v>
      </c>
    </row>
    <row r="191" spans="1:6" s="3" customFormat="1" ht="18.75" customHeight="1">
      <c r="A191" s="228"/>
      <c r="B191" s="214" t="s">
        <v>114</v>
      </c>
      <c r="C191" s="215" t="s">
        <v>115</v>
      </c>
      <c r="D191" s="5"/>
      <c r="E191" s="86">
        <f>500000+163550+100000</f>
        <v>763550</v>
      </c>
      <c r="F191" s="208">
        <f t="shared" si="5"/>
        <v>763550</v>
      </c>
    </row>
    <row r="192" spans="1:6" s="3" customFormat="1" ht="20.25" customHeight="1" thickBot="1">
      <c r="A192" s="190"/>
      <c r="B192" s="222" t="s">
        <v>116</v>
      </c>
      <c r="C192" s="223" t="s">
        <v>117</v>
      </c>
      <c r="D192" s="47"/>
      <c r="E192" s="207">
        <v>704320</v>
      </c>
      <c r="F192" s="208">
        <f t="shared" si="5"/>
        <v>704320</v>
      </c>
    </row>
    <row r="193" spans="1:7" ht="16.5" thickBot="1">
      <c r="A193" s="192"/>
      <c r="B193" s="184"/>
      <c r="C193" s="185" t="s">
        <v>219</v>
      </c>
      <c r="D193" s="209">
        <f>D11+D26+D33+D37+D42+D45+D48+D59+D62+D65+D68+D76+D80+D87+D90+D95+D98+D101+D105+D131+D135+D138+D142+D147+D174+D177+D180+D183+D186+D189</f>
        <v>46101255.29</v>
      </c>
      <c r="E193" s="209">
        <f>E11+E26+E33+E37+E42+E45+E48+E59+E62+E65+E68+E76+E80+E87+E90+E95+E98+E101+E105+E131+E135+E138+E142+E147+E174+E177+E180+E183+E186+E189</f>
        <v>58778620</v>
      </c>
      <c r="F193" s="232">
        <f>F11+F26+F33+F37+F42+F45+F48+F59+F62+F65+F68+F76+F80+F87+F90+F95+F98+F101+F105+F131+F135+F138+F142+F147+F174+F177+F180+F183+F186+F189</f>
        <v>104879875.28999999</v>
      </c>
      <c r="G193" s="210">
        <f>F193-E193-D193</f>
        <v>0</v>
      </c>
    </row>
    <row r="194" ht="42.75" customHeight="1">
      <c r="B194" s="186"/>
    </row>
    <row r="195" spans="1:4" ht="15.75" customHeight="1">
      <c r="A195" s="97"/>
      <c r="B195" s="273" t="s">
        <v>238</v>
      </c>
      <c r="C195" s="273"/>
      <c r="D195" s="187"/>
    </row>
    <row r="196" spans="1:6" ht="16.5">
      <c r="A196" s="97"/>
      <c r="B196" s="273" t="s">
        <v>239</v>
      </c>
      <c r="C196" s="273"/>
      <c r="E196" s="279" t="s">
        <v>62</v>
      </c>
      <c r="F196" s="279"/>
    </row>
    <row r="197" ht="14.25" customHeight="1">
      <c r="A197" s="97"/>
    </row>
    <row r="200" spans="3:5" ht="15.75">
      <c r="C200" s="3"/>
      <c r="D200" s="93"/>
      <c r="E200" s="225">
        <f>E201+E202+E203+E204</f>
        <v>58778620</v>
      </c>
    </row>
    <row r="201" spans="3:5" ht="15.75">
      <c r="C201" s="3" t="s">
        <v>164</v>
      </c>
      <c r="D201" s="91"/>
      <c r="E201" s="90">
        <f>54434700-60000</f>
        <v>54374700</v>
      </c>
    </row>
    <row r="202" spans="3:5" ht="15.75">
      <c r="C202" s="3" t="s">
        <v>165</v>
      </c>
      <c r="D202" s="3"/>
      <c r="E202" s="90">
        <f>1901900+500000</f>
        <v>2401900</v>
      </c>
    </row>
    <row r="203" spans="3:5" ht="15.75">
      <c r="C203" s="3" t="s">
        <v>166</v>
      </c>
      <c r="D203" s="3"/>
      <c r="E203" s="90">
        <f>E100</f>
        <v>1197700</v>
      </c>
    </row>
    <row r="204" spans="3:5" ht="15.75">
      <c r="C204" s="3" t="s">
        <v>167</v>
      </c>
      <c r="D204" s="3"/>
      <c r="E204" s="90">
        <f>E192+E130</f>
        <v>804320</v>
      </c>
    </row>
    <row r="205" ht="12.75">
      <c r="E205" s="210">
        <f>E193-E201-E202-E203-E204</f>
        <v>0</v>
      </c>
    </row>
  </sheetData>
  <mergeCells count="26">
    <mergeCell ref="E196:F196"/>
    <mergeCell ref="B196:C196"/>
    <mergeCell ref="A88:A89"/>
    <mergeCell ref="A136:A137"/>
    <mergeCell ref="A148:A173"/>
    <mergeCell ref="A175:A176"/>
    <mergeCell ref="A178:A179"/>
    <mergeCell ref="A181:A182"/>
    <mergeCell ref="A184:A185"/>
    <mergeCell ref="A187:A188"/>
    <mergeCell ref="A49:A58"/>
    <mergeCell ref="B195:C195"/>
    <mergeCell ref="A60:A61"/>
    <mergeCell ref="A66:A67"/>
    <mergeCell ref="A99:A100"/>
    <mergeCell ref="A102:A104"/>
    <mergeCell ref="A63:A64"/>
    <mergeCell ref="G9:G10"/>
    <mergeCell ref="A34:A36"/>
    <mergeCell ref="A38:A41"/>
    <mergeCell ref="A43:A44"/>
    <mergeCell ref="A5:F5"/>
    <mergeCell ref="A6:F6"/>
    <mergeCell ref="A8:A9"/>
    <mergeCell ref="C8:C9"/>
    <mergeCell ref="D8:F8"/>
  </mergeCells>
  <printOptions/>
  <pageMargins left="0.66" right="0.2" top="0.38" bottom="0.34" header="0.4" footer="0.35"/>
  <pageSetup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showZeros="0" view="pageBreakPreview" zoomScaleSheetLayoutView="100" workbookViewId="0" topLeftCell="A211">
      <selection activeCell="E12" sqref="E12"/>
    </sheetView>
  </sheetViews>
  <sheetFormatPr defaultColWidth="9.00390625" defaultRowHeight="12.75"/>
  <cols>
    <col min="1" max="1" width="4.25390625" style="3" customWidth="1"/>
    <col min="2" max="2" width="12.625" style="1" customWidth="1"/>
    <col min="3" max="3" width="58.125" style="1" customWidth="1"/>
    <col min="4" max="4" width="14.125" style="1" customWidth="1"/>
    <col min="5" max="5" width="14.25390625" style="1" customWidth="1"/>
    <col min="6" max="6" width="16.00390625" style="1" customWidth="1"/>
    <col min="7" max="7" width="12.625" style="1" bestFit="1" customWidth="1"/>
    <col min="8" max="8" width="14.00390625" style="1" bestFit="1" customWidth="1"/>
    <col min="9" max="16384" width="9.125" style="1" customWidth="1"/>
  </cols>
  <sheetData>
    <row r="1" spans="5:6" ht="12.75">
      <c r="E1" s="143" t="s">
        <v>178</v>
      </c>
      <c r="F1" s="144"/>
    </row>
    <row r="2" spans="4:6" ht="18.75" customHeight="1">
      <c r="D2" s="145"/>
      <c r="E2" s="143" t="s">
        <v>7</v>
      </c>
      <c r="F2" s="145"/>
    </row>
    <row r="3" spans="3:6" ht="12.75" customHeight="1">
      <c r="C3" s="146"/>
      <c r="D3" s="146" t="s">
        <v>248</v>
      </c>
      <c r="E3" s="146"/>
      <c r="F3" s="146"/>
    </row>
    <row r="4" spans="3:6" ht="12" customHeight="1">
      <c r="C4" s="146"/>
      <c r="D4" s="146"/>
      <c r="E4" s="146"/>
      <c r="F4" s="146"/>
    </row>
    <row r="5" spans="1:6" ht="16.5" customHeight="1">
      <c r="A5" s="263" t="s">
        <v>8</v>
      </c>
      <c r="B5" s="263"/>
      <c r="C5" s="263"/>
      <c r="D5" s="263"/>
      <c r="E5" s="263"/>
      <c r="F5" s="263"/>
    </row>
    <row r="6" spans="1:6" ht="30.75" customHeight="1">
      <c r="A6" s="264" t="s">
        <v>253</v>
      </c>
      <c r="B6" s="264"/>
      <c r="C6" s="264"/>
      <c r="D6" s="264"/>
      <c r="E6" s="264"/>
      <c r="F6" s="264"/>
    </row>
    <row r="7" spans="1:6" ht="15" customHeight="1" thickBot="1">
      <c r="A7" s="93"/>
      <c r="B7" s="147"/>
      <c r="C7" s="147"/>
      <c r="D7" s="148"/>
      <c r="E7" s="148"/>
      <c r="F7" s="148" t="s">
        <v>29</v>
      </c>
    </row>
    <row r="8" spans="1:11" ht="30" customHeight="1">
      <c r="A8" s="265" t="s">
        <v>6</v>
      </c>
      <c r="B8" s="241" t="s">
        <v>3</v>
      </c>
      <c r="C8" s="267" t="s">
        <v>5</v>
      </c>
      <c r="D8" s="269" t="s">
        <v>142</v>
      </c>
      <c r="E8" s="269"/>
      <c r="F8" s="270"/>
      <c r="G8" s="2"/>
      <c r="H8" s="2"/>
      <c r="K8" s="2"/>
    </row>
    <row r="9" spans="1:8" ht="39" customHeight="1" thickBot="1">
      <c r="A9" s="266"/>
      <c r="B9" s="242" t="s">
        <v>4</v>
      </c>
      <c r="C9" s="268"/>
      <c r="D9" s="234" t="s">
        <v>9</v>
      </c>
      <c r="E9" s="234" t="s">
        <v>10</v>
      </c>
      <c r="F9" s="235" t="s">
        <v>11</v>
      </c>
      <c r="G9" s="271"/>
      <c r="H9" s="2"/>
    </row>
    <row r="10" spans="1:8" ht="12.75" customHeight="1" thickBot="1">
      <c r="A10" s="236">
        <v>1</v>
      </c>
      <c r="B10" s="237">
        <v>2</v>
      </c>
      <c r="C10" s="238">
        <v>3</v>
      </c>
      <c r="D10" s="239">
        <v>4</v>
      </c>
      <c r="E10" s="239">
        <v>5</v>
      </c>
      <c r="F10" s="240">
        <v>6</v>
      </c>
      <c r="G10" s="271"/>
      <c r="H10" s="2"/>
    </row>
    <row r="11" spans="1:8" ht="19.5" customHeight="1">
      <c r="A11" s="72" t="s">
        <v>58</v>
      </c>
      <c r="B11" s="233"/>
      <c r="C11" s="137" t="s">
        <v>136</v>
      </c>
      <c r="D11" s="56">
        <f>D12+D21</f>
        <v>9070988.29</v>
      </c>
      <c r="E11" s="56">
        <f>E12+E21</f>
        <v>8201300</v>
      </c>
      <c r="F11" s="69">
        <f aca="true" t="shared" si="0" ref="F11:F19">D11+E11</f>
        <v>17272288.29</v>
      </c>
      <c r="G11" s="211">
        <f>F12+F21</f>
        <v>17092288.29</v>
      </c>
      <c r="H11" s="212">
        <f>G11-F11</f>
        <v>-180000</v>
      </c>
    </row>
    <row r="12" spans="1:8" ht="17.25" customHeight="1">
      <c r="A12" s="131"/>
      <c r="B12" s="14" t="s">
        <v>63</v>
      </c>
      <c r="C12" s="19" t="s">
        <v>64</v>
      </c>
      <c r="D12" s="8">
        <f>D13+D14+D15+D16+D17+D18+D19+D20</f>
        <v>9070988.29</v>
      </c>
      <c r="E12" s="8">
        <f>E13+E14+E15+E16+E17+E18+E19+E20</f>
        <v>2779700</v>
      </c>
      <c r="F12" s="70">
        <f t="shared" si="0"/>
        <v>11850688.29</v>
      </c>
      <c r="G12" s="149"/>
      <c r="H12" s="2"/>
    </row>
    <row r="13" spans="1:8" ht="15.75" customHeight="1">
      <c r="A13" s="132"/>
      <c r="B13" s="150" t="s">
        <v>83</v>
      </c>
      <c r="C13" s="151" t="s">
        <v>84</v>
      </c>
      <c r="D13" s="152"/>
      <c r="E13" s="86">
        <v>1195700</v>
      </c>
      <c r="F13" s="153">
        <f t="shared" si="0"/>
        <v>1195700</v>
      </c>
      <c r="G13" s="149"/>
      <c r="H13" s="2"/>
    </row>
    <row r="14" spans="1:8" ht="17.25" customHeight="1">
      <c r="A14" s="132"/>
      <c r="B14" s="150" t="s">
        <v>85</v>
      </c>
      <c r="C14" s="151" t="s">
        <v>86</v>
      </c>
      <c r="D14" s="152"/>
      <c r="E14" s="86">
        <v>1409000</v>
      </c>
      <c r="F14" s="153">
        <f t="shared" si="0"/>
        <v>1409000</v>
      </c>
      <c r="G14" s="149"/>
      <c r="H14" s="2"/>
    </row>
    <row r="15" spans="1:8" ht="19.5" customHeight="1">
      <c r="A15" s="132"/>
      <c r="B15" s="150" t="s">
        <v>87</v>
      </c>
      <c r="C15" s="151" t="s">
        <v>88</v>
      </c>
      <c r="D15" s="152"/>
      <c r="E15" s="86">
        <v>20000</v>
      </c>
      <c r="F15" s="153">
        <f t="shared" si="0"/>
        <v>20000</v>
      </c>
      <c r="G15" s="149"/>
      <c r="H15" s="2"/>
    </row>
    <row r="16" spans="1:8" ht="27" customHeight="1">
      <c r="A16" s="132"/>
      <c r="B16" s="150" t="s">
        <v>90</v>
      </c>
      <c r="C16" s="151" t="s">
        <v>91</v>
      </c>
      <c r="D16" s="152"/>
      <c r="E16" s="86">
        <v>30000</v>
      </c>
      <c r="F16" s="153">
        <f t="shared" si="0"/>
        <v>30000</v>
      </c>
      <c r="G16" s="149"/>
      <c r="H16" s="2"/>
    </row>
    <row r="17" spans="1:8" ht="24.75" customHeight="1">
      <c r="A17" s="132"/>
      <c r="B17" s="150" t="s">
        <v>92</v>
      </c>
      <c r="C17" s="151" t="s">
        <v>93</v>
      </c>
      <c r="D17" s="152">
        <v>9070988.29</v>
      </c>
      <c r="E17" s="86">
        <v>50000</v>
      </c>
      <c r="F17" s="153">
        <f t="shared" si="0"/>
        <v>9120988.29</v>
      </c>
      <c r="G17" s="211">
        <v>9070988.29</v>
      </c>
      <c r="H17" s="212">
        <f>G17-D17</f>
        <v>0</v>
      </c>
    </row>
    <row r="18" spans="1:8" ht="19.5" customHeight="1">
      <c r="A18" s="132"/>
      <c r="B18" s="150" t="s">
        <v>94</v>
      </c>
      <c r="C18" s="151" t="s">
        <v>95</v>
      </c>
      <c r="D18" s="152"/>
      <c r="E18" s="86">
        <v>15000</v>
      </c>
      <c r="F18" s="153">
        <f t="shared" si="0"/>
        <v>15000</v>
      </c>
      <c r="G18" s="149"/>
      <c r="H18" s="2"/>
    </row>
    <row r="19" spans="1:8" ht="16.5" customHeight="1">
      <c r="A19" s="132"/>
      <c r="B19" s="150" t="s">
        <v>96</v>
      </c>
      <c r="C19" s="151" t="s">
        <v>97</v>
      </c>
      <c r="D19" s="152"/>
      <c r="E19" s="86">
        <v>30000</v>
      </c>
      <c r="F19" s="153">
        <f t="shared" si="0"/>
        <v>30000</v>
      </c>
      <c r="G19" s="149"/>
      <c r="H19" s="2"/>
    </row>
    <row r="20" spans="1:9" s="3" customFormat="1" ht="18" customHeight="1">
      <c r="A20" s="132"/>
      <c r="B20" s="5">
        <v>250404</v>
      </c>
      <c r="C20" s="154" t="s">
        <v>28</v>
      </c>
      <c r="D20" s="152"/>
      <c r="E20" s="86">
        <v>30000</v>
      </c>
      <c r="F20" s="153">
        <f>E20</f>
        <v>30000</v>
      </c>
      <c r="G20" s="157"/>
      <c r="H20" s="158"/>
      <c r="I20" s="20"/>
    </row>
    <row r="21" spans="1:9" s="22" customFormat="1" ht="17.25" customHeight="1">
      <c r="A21" s="132"/>
      <c r="B21" s="6">
        <v>47</v>
      </c>
      <c r="C21" s="19" t="s">
        <v>20</v>
      </c>
      <c r="D21" s="8"/>
      <c r="E21" s="8">
        <f>E22+E23+E24+E25+E26</f>
        <v>5421600</v>
      </c>
      <c r="F21" s="39">
        <f>F22+F23+F24+F25</f>
        <v>5241600</v>
      </c>
      <c r="G21" s="155"/>
      <c r="H21" s="156"/>
      <c r="I21" s="29"/>
    </row>
    <row r="22" spans="1:9" s="3" customFormat="1" ht="18" customHeight="1">
      <c r="A22" s="132"/>
      <c r="B22" s="5" t="s">
        <v>83</v>
      </c>
      <c r="C22" s="169" t="s">
        <v>122</v>
      </c>
      <c r="D22" s="86"/>
      <c r="E22" s="216">
        <v>1513400</v>
      </c>
      <c r="F22" s="153">
        <f>E22</f>
        <v>1513400</v>
      </c>
      <c r="G22" s="157"/>
      <c r="H22" s="158"/>
      <c r="I22" s="20"/>
    </row>
    <row r="23" spans="1:9" s="3" customFormat="1" ht="40.5" customHeight="1">
      <c r="A23" s="132"/>
      <c r="B23" s="5" t="s">
        <v>85</v>
      </c>
      <c r="C23" s="169" t="s">
        <v>123</v>
      </c>
      <c r="D23" s="86"/>
      <c r="E23" s="216">
        <f>3408200</f>
        <v>3408200</v>
      </c>
      <c r="F23" s="153">
        <f>E23</f>
        <v>3408200</v>
      </c>
      <c r="G23" s="157"/>
      <c r="H23" s="158"/>
      <c r="I23" s="20"/>
    </row>
    <row r="24" spans="1:9" s="3" customFormat="1" ht="17.25" customHeight="1">
      <c r="A24" s="132"/>
      <c r="B24" s="5" t="s">
        <v>89</v>
      </c>
      <c r="C24" s="169" t="s">
        <v>124</v>
      </c>
      <c r="D24" s="86"/>
      <c r="E24" s="216">
        <v>120000</v>
      </c>
      <c r="F24" s="153">
        <f>E24</f>
        <v>120000</v>
      </c>
      <c r="G24" s="157"/>
      <c r="H24" s="158"/>
      <c r="I24" s="20"/>
    </row>
    <row r="25" spans="1:9" s="3" customFormat="1" ht="41.25" customHeight="1">
      <c r="A25" s="132"/>
      <c r="B25" s="5" t="s">
        <v>90</v>
      </c>
      <c r="C25" s="169" t="s">
        <v>91</v>
      </c>
      <c r="D25" s="86"/>
      <c r="E25" s="216">
        <v>200000</v>
      </c>
      <c r="F25" s="153">
        <f>E25</f>
        <v>200000</v>
      </c>
      <c r="G25" s="157"/>
      <c r="H25" s="158"/>
      <c r="I25" s="20"/>
    </row>
    <row r="26" spans="1:9" s="3" customFormat="1" ht="28.5" customHeight="1">
      <c r="A26" s="132"/>
      <c r="B26" s="5" t="s">
        <v>92</v>
      </c>
      <c r="C26" s="169" t="s">
        <v>93</v>
      </c>
      <c r="D26" s="86"/>
      <c r="E26" s="216">
        <v>180000</v>
      </c>
      <c r="F26" s="153">
        <f>E26</f>
        <v>180000</v>
      </c>
      <c r="G26" s="157"/>
      <c r="H26" s="158"/>
      <c r="I26" s="20"/>
    </row>
    <row r="27" spans="1:9" s="3" customFormat="1" ht="28.5" customHeight="1">
      <c r="A27" s="245">
        <v>2</v>
      </c>
      <c r="B27" s="11"/>
      <c r="C27" s="13" t="s">
        <v>220</v>
      </c>
      <c r="D27" s="12">
        <f>D28</f>
        <v>197098</v>
      </c>
      <c r="E27" s="159">
        <f>E28</f>
        <v>2272300</v>
      </c>
      <c r="F27" s="38">
        <f>D27+E27</f>
        <v>2469398</v>
      </c>
      <c r="G27" s="157"/>
      <c r="H27" s="188"/>
      <c r="I27" s="20"/>
    </row>
    <row r="28" spans="1:9" s="3" customFormat="1" ht="18.75" customHeight="1">
      <c r="A28" s="246"/>
      <c r="B28" s="11">
        <v>14</v>
      </c>
      <c r="C28" s="34" t="s">
        <v>179</v>
      </c>
      <c r="D28" s="8">
        <f>D29+D30+D31+D32+D33</f>
        <v>197098</v>
      </c>
      <c r="E28" s="73">
        <f>E29+E31+E33+E32+E30</f>
        <v>2272300</v>
      </c>
      <c r="F28" s="39">
        <f>D28+E28</f>
        <v>2469398</v>
      </c>
      <c r="G28" s="157"/>
      <c r="H28" s="158"/>
      <c r="I28" s="20"/>
    </row>
    <row r="29" spans="1:8" ht="19.5" customHeight="1">
      <c r="A29" s="246"/>
      <c r="B29" s="150" t="s">
        <v>75</v>
      </c>
      <c r="C29" s="154" t="s">
        <v>76</v>
      </c>
      <c r="D29" s="152">
        <v>81383</v>
      </c>
      <c r="E29" s="220">
        <v>1537200</v>
      </c>
      <c r="F29" s="153">
        <f>D29+E29</f>
        <v>1618583</v>
      </c>
      <c r="G29" s="149"/>
      <c r="H29" s="2"/>
    </row>
    <row r="30" spans="1:8" ht="18.75" customHeight="1">
      <c r="A30" s="246"/>
      <c r="B30" s="150" t="s">
        <v>77</v>
      </c>
      <c r="C30" s="154" t="s">
        <v>78</v>
      </c>
      <c r="D30" s="152">
        <v>43350</v>
      </c>
      <c r="E30" s="220">
        <v>339500</v>
      </c>
      <c r="F30" s="153"/>
      <c r="G30" s="149"/>
      <c r="H30" s="2"/>
    </row>
    <row r="31" spans="1:8" ht="39.75" customHeight="1">
      <c r="A31" s="246"/>
      <c r="B31" s="150" t="s">
        <v>79</v>
      </c>
      <c r="C31" s="151" t="s">
        <v>80</v>
      </c>
      <c r="D31" s="152">
        <v>44825</v>
      </c>
      <c r="E31" s="220">
        <v>177800</v>
      </c>
      <c r="F31" s="153">
        <f>D31+E31</f>
        <v>222625</v>
      </c>
      <c r="G31" s="149"/>
      <c r="H31" s="2"/>
    </row>
    <row r="32" spans="1:8" ht="16.5" customHeight="1">
      <c r="A32" s="246"/>
      <c r="B32" s="150" t="s">
        <v>81</v>
      </c>
      <c r="C32" s="154" t="s">
        <v>82</v>
      </c>
      <c r="D32" s="152">
        <v>7360</v>
      </c>
      <c r="E32" s="220">
        <v>50000</v>
      </c>
      <c r="F32" s="153">
        <f>D32+E32</f>
        <v>57360</v>
      </c>
      <c r="G32" s="149"/>
      <c r="H32" s="2"/>
    </row>
    <row r="33" spans="1:8" ht="17.25" customHeight="1">
      <c r="A33" s="243"/>
      <c r="B33" s="150" t="s">
        <v>154</v>
      </c>
      <c r="C33" s="154" t="s">
        <v>155</v>
      </c>
      <c r="D33" s="152">
        <v>20180</v>
      </c>
      <c r="E33" s="220">
        <v>167800</v>
      </c>
      <c r="F33" s="153">
        <f aca="true" t="shared" si="1" ref="F33:F86">D33+E33</f>
        <v>187980</v>
      </c>
      <c r="G33" s="149"/>
      <c r="H33" s="2"/>
    </row>
    <row r="34" spans="1:8" ht="16.5" customHeight="1">
      <c r="A34" s="244">
        <v>3</v>
      </c>
      <c r="B34" s="150"/>
      <c r="C34" s="13" t="s">
        <v>255</v>
      </c>
      <c r="D34" s="17">
        <f>D35</f>
        <v>1129683</v>
      </c>
      <c r="E34" s="17">
        <f>E35</f>
        <v>0</v>
      </c>
      <c r="F34" s="31">
        <f aca="true" t="shared" si="2" ref="F34:F53">D34+E34</f>
        <v>1129683</v>
      </c>
      <c r="G34" s="149"/>
      <c r="H34" s="2"/>
    </row>
    <row r="35" spans="1:8" ht="17.25" customHeight="1">
      <c r="A35" s="243"/>
      <c r="B35" s="11">
        <v>14</v>
      </c>
      <c r="C35" s="34" t="s">
        <v>179</v>
      </c>
      <c r="D35" s="18">
        <f>D36+D37+D38+D39</f>
        <v>1129683</v>
      </c>
      <c r="E35" s="18">
        <f>E36+E37+E38+E39</f>
        <v>0</v>
      </c>
      <c r="F35" s="9">
        <f t="shared" si="2"/>
        <v>1129683</v>
      </c>
      <c r="G35" s="149"/>
      <c r="H35" s="2"/>
    </row>
    <row r="36" spans="1:8" ht="17.25" customHeight="1">
      <c r="A36" s="243"/>
      <c r="B36" s="150" t="s">
        <v>75</v>
      </c>
      <c r="C36" s="154" t="s">
        <v>76</v>
      </c>
      <c r="D36" s="152">
        <f>199500+318854+50800+39600</f>
        <v>608754</v>
      </c>
      <c r="E36" s="220"/>
      <c r="F36" s="206">
        <f t="shared" si="2"/>
        <v>608754</v>
      </c>
      <c r="G36" s="149"/>
      <c r="H36" s="2"/>
    </row>
    <row r="37" spans="1:8" ht="45" customHeight="1">
      <c r="A37" s="243"/>
      <c r="B37" s="150" t="s">
        <v>79</v>
      </c>
      <c r="C37" s="151" t="s">
        <v>80</v>
      </c>
      <c r="D37" s="152">
        <f>1303+2300+36603+147200+191917+3118+2257</f>
        <v>384698</v>
      </c>
      <c r="E37" s="220"/>
      <c r="F37" s="206">
        <f t="shared" si="2"/>
        <v>384698</v>
      </c>
      <c r="G37" s="149"/>
      <c r="H37" s="2"/>
    </row>
    <row r="38" spans="1:8" ht="17.25" customHeight="1">
      <c r="A38" s="243"/>
      <c r="B38" s="150" t="s">
        <v>81</v>
      </c>
      <c r="C38" s="154" t="s">
        <v>82</v>
      </c>
      <c r="D38" s="152">
        <f>31000</f>
        <v>31000</v>
      </c>
      <c r="E38" s="220"/>
      <c r="F38" s="206">
        <f t="shared" si="2"/>
        <v>31000</v>
      </c>
      <c r="G38" s="149"/>
      <c r="H38" s="2"/>
    </row>
    <row r="39" spans="1:8" ht="17.25" customHeight="1">
      <c r="A39" s="243"/>
      <c r="B39" s="150" t="s">
        <v>154</v>
      </c>
      <c r="C39" s="154" t="s">
        <v>155</v>
      </c>
      <c r="D39" s="152">
        <f>12602+56395+36234</f>
        <v>105231</v>
      </c>
      <c r="E39" s="220"/>
      <c r="F39" s="206">
        <f t="shared" si="2"/>
        <v>105231</v>
      </c>
      <c r="G39" s="149"/>
      <c r="H39" s="2"/>
    </row>
    <row r="40" spans="1:8" ht="47.25" customHeight="1">
      <c r="A40" s="244">
        <v>4</v>
      </c>
      <c r="B40" s="150"/>
      <c r="C40" s="189" t="s">
        <v>257</v>
      </c>
      <c r="D40" s="17">
        <f>D41</f>
        <v>1270999</v>
      </c>
      <c r="E40" s="220"/>
      <c r="F40" s="31">
        <f t="shared" si="2"/>
        <v>1270999</v>
      </c>
      <c r="G40" s="149"/>
      <c r="H40" s="2"/>
    </row>
    <row r="41" spans="1:8" ht="18.75" customHeight="1">
      <c r="A41" s="244"/>
      <c r="B41" s="11">
        <v>14</v>
      </c>
      <c r="C41" s="34" t="s">
        <v>179</v>
      </c>
      <c r="D41" s="18">
        <f>D42+D43+D44+D45</f>
        <v>1270999</v>
      </c>
      <c r="E41" s="220"/>
      <c r="F41" s="9">
        <f t="shared" si="2"/>
        <v>1270999</v>
      </c>
      <c r="G41" s="149"/>
      <c r="H41" s="2"/>
    </row>
    <row r="42" spans="1:8" ht="17.25" customHeight="1">
      <c r="A42" s="243"/>
      <c r="B42" s="150" t="s">
        <v>75</v>
      </c>
      <c r="C42" s="154" t="s">
        <v>76</v>
      </c>
      <c r="D42" s="152">
        <f>80000+20000+198334+300000+134000</f>
        <v>732334</v>
      </c>
      <c r="E42" s="220"/>
      <c r="F42" s="206">
        <f t="shared" si="2"/>
        <v>732334</v>
      </c>
      <c r="G42" s="149"/>
      <c r="H42" s="2"/>
    </row>
    <row r="43" spans="1:8" ht="42" customHeight="1">
      <c r="A43" s="243"/>
      <c r="B43" s="150" t="s">
        <v>79</v>
      </c>
      <c r="C43" s="151" t="s">
        <v>80</v>
      </c>
      <c r="D43" s="152">
        <f>59330+4494+169600+3006</f>
        <v>236430</v>
      </c>
      <c r="E43" s="220"/>
      <c r="F43" s="206">
        <f t="shared" si="2"/>
        <v>236430</v>
      </c>
      <c r="G43" s="149"/>
      <c r="H43" s="2"/>
    </row>
    <row r="44" spans="1:8" ht="17.25" customHeight="1">
      <c r="A44" s="243"/>
      <c r="B44" s="150" t="s">
        <v>81</v>
      </c>
      <c r="C44" s="154" t="s">
        <v>82</v>
      </c>
      <c r="D44" s="152">
        <f>7000+5000</f>
        <v>12000</v>
      </c>
      <c r="E44" s="220"/>
      <c r="F44" s="206">
        <f t="shared" si="2"/>
        <v>12000</v>
      </c>
      <c r="G44" s="149"/>
      <c r="H44" s="2"/>
    </row>
    <row r="45" spans="1:8" ht="17.25" customHeight="1">
      <c r="A45" s="243"/>
      <c r="B45" s="150" t="s">
        <v>154</v>
      </c>
      <c r="C45" s="154" t="s">
        <v>155</v>
      </c>
      <c r="D45" s="152">
        <f>5716+128554+75965+80000</f>
        <v>290235</v>
      </c>
      <c r="E45" s="220"/>
      <c r="F45" s="206">
        <f t="shared" si="2"/>
        <v>290235</v>
      </c>
      <c r="G45" s="149"/>
      <c r="H45" s="2"/>
    </row>
    <row r="46" spans="1:8" ht="29.25" customHeight="1">
      <c r="A46" s="244">
        <v>5</v>
      </c>
      <c r="B46" s="150"/>
      <c r="C46" s="13" t="s">
        <v>256</v>
      </c>
      <c r="D46" s="17">
        <f>D47</f>
        <v>51883</v>
      </c>
      <c r="E46" s="220"/>
      <c r="F46" s="31">
        <f t="shared" si="2"/>
        <v>51883</v>
      </c>
      <c r="G46" s="149"/>
      <c r="H46" s="2"/>
    </row>
    <row r="47" spans="1:8" ht="16.5" customHeight="1">
      <c r="A47" s="131"/>
      <c r="B47" s="11">
        <v>14</v>
      </c>
      <c r="C47" s="34" t="s">
        <v>179</v>
      </c>
      <c r="D47" s="18">
        <v>51883</v>
      </c>
      <c r="E47" s="220"/>
      <c r="F47" s="9">
        <f t="shared" si="2"/>
        <v>51883</v>
      </c>
      <c r="G47" s="149"/>
      <c r="H47" s="2"/>
    </row>
    <row r="48" spans="1:8" ht="16.5" customHeight="1">
      <c r="A48" s="132"/>
      <c r="B48" s="150" t="s">
        <v>263</v>
      </c>
      <c r="C48" s="154" t="s">
        <v>264</v>
      </c>
      <c r="D48" s="18">
        <v>51883</v>
      </c>
      <c r="E48" s="220"/>
      <c r="F48" s="18">
        <v>51883</v>
      </c>
      <c r="G48" s="149"/>
      <c r="H48" s="2"/>
    </row>
    <row r="49" spans="1:8" ht="27" customHeight="1">
      <c r="A49" s="244">
        <v>6</v>
      </c>
      <c r="B49" s="150"/>
      <c r="C49" s="13" t="s">
        <v>258</v>
      </c>
      <c r="D49" s="17">
        <f>D50</f>
        <v>363700</v>
      </c>
      <c r="E49" s="220"/>
      <c r="F49" s="31">
        <f t="shared" si="2"/>
        <v>363700</v>
      </c>
      <c r="G49" s="149"/>
      <c r="H49" s="2"/>
    </row>
    <row r="50" spans="1:8" ht="17.25" customHeight="1">
      <c r="A50" s="280"/>
      <c r="B50" s="11">
        <v>14</v>
      </c>
      <c r="C50" s="34" t="s">
        <v>179</v>
      </c>
      <c r="D50" s="18">
        <v>363700</v>
      </c>
      <c r="E50" s="220"/>
      <c r="F50" s="9">
        <f t="shared" si="2"/>
        <v>363700</v>
      </c>
      <c r="G50" s="149"/>
      <c r="H50" s="2"/>
    </row>
    <row r="51" spans="1:8" ht="17.25" customHeight="1">
      <c r="A51" s="281"/>
      <c r="B51" s="150" t="s">
        <v>77</v>
      </c>
      <c r="C51" s="154" t="s">
        <v>78</v>
      </c>
      <c r="D51" s="152">
        <v>363700</v>
      </c>
      <c r="E51" s="220"/>
      <c r="F51" s="206">
        <f>D51</f>
        <v>363700</v>
      </c>
      <c r="G51" s="149"/>
      <c r="H51" s="2"/>
    </row>
    <row r="52" spans="1:8" ht="30.75" customHeight="1">
      <c r="A52" s="244">
        <v>7</v>
      </c>
      <c r="B52" s="150"/>
      <c r="C52" s="13" t="s">
        <v>259</v>
      </c>
      <c r="D52" s="17">
        <f>D53</f>
        <v>1025000</v>
      </c>
      <c r="E52" s="220"/>
      <c r="F52" s="31">
        <f t="shared" si="2"/>
        <v>1025000</v>
      </c>
      <c r="G52" s="149"/>
      <c r="H52" s="2"/>
    </row>
    <row r="53" spans="1:8" ht="17.25" customHeight="1">
      <c r="A53" s="131"/>
      <c r="B53" s="11">
        <v>14</v>
      </c>
      <c r="C53" s="34" t="s">
        <v>179</v>
      </c>
      <c r="D53" s="18">
        <v>1025000</v>
      </c>
      <c r="E53" s="220"/>
      <c r="F53" s="9">
        <f t="shared" si="2"/>
        <v>1025000</v>
      </c>
      <c r="G53" s="149"/>
      <c r="H53" s="2"/>
    </row>
    <row r="54" spans="1:8" ht="17.25" customHeight="1">
      <c r="A54" s="132"/>
      <c r="B54" s="150" t="s">
        <v>263</v>
      </c>
      <c r="C54" s="154" t="s">
        <v>264</v>
      </c>
      <c r="D54" s="18">
        <v>1025000</v>
      </c>
      <c r="E54" s="220"/>
      <c r="F54" s="18">
        <v>1025000</v>
      </c>
      <c r="G54" s="149"/>
      <c r="H54" s="2"/>
    </row>
    <row r="55" spans="1:8" ht="28.5" customHeight="1">
      <c r="A55" s="170">
        <v>8</v>
      </c>
      <c r="B55" s="14"/>
      <c r="C55" s="13" t="s">
        <v>221</v>
      </c>
      <c r="D55" s="193">
        <f>D56</f>
        <v>180000</v>
      </c>
      <c r="E55" s="193">
        <f>E56</f>
        <v>0</v>
      </c>
      <c r="F55" s="194">
        <f t="shared" si="1"/>
        <v>180000</v>
      </c>
      <c r="G55" s="161">
        <f>D55+D58+D66+D71+D85+D88</f>
        <v>4845589</v>
      </c>
      <c r="H55" s="161" t="e">
        <f>E56+E59+E64+E69+#REF!+E72+E76+E78+E80+E86+E89</f>
        <v>#REF!</v>
      </c>
    </row>
    <row r="56" spans="1:6" ht="17.25" customHeight="1">
      <c r="A56" s="262"/>
      <c r="B56" s="14" t="s">
        <v>53</v>
      </c>
      <c r="C56" s="7" t="s">
        <v>43</v>
      </c>
      <c r="D56" s="195">
        <f>D57</f>
        <v>180000</v>
      </c>
      <c r="E56" s="195">
        <f>E57</f>
        <v>0</v>
      </c>
      <c r="F56" s="196">
        <f t="shared" si="1"/>
        <v>180000</v>
      </c>
    </row>
    <row r="57" spans="1:6" ht="26.25" customHeight="1">
      <c r="A57" s="262"/>
      <c r="B57" s="150" t="s">
        <v>1</v>
      </c>
      <c r="C57" s="151" t="s">
        <v>44</v>
      </c>
      <c r="D57" s="197">
        <v>180000</v>
      </c>
      <c r="E57" s="197"/>
      <c r="F57" s="198">
        <f t="shared" si="1"/>
        <v>180000</v>
      </c>
    </row>
    <row r="58" spans="1:6" ht="21" customHeight="1">
      <c r="A58" s="170">
        <v>9</v>
      </c>
      <c r="B58" s="14"/>
      <c r="C58" s="4" t="s">
        <v>222</v>
      </c>
      <c r="D58" s="193">
        <f>D59</f>
        <v>2058460</v>
      </c>
      <c r="E58" s="193">
        <f>E59</f>
        <v>79700</v>
      </c>
      <c r="F58" s="194">
        <f t="shared" si="1"/>
        <v>2138160</v>
      </c>
    </row>
    <row r="59" spans="1:6" ht="17.25" customHeight="1">
      <c r="A59" s="262"/>
      <c r="B59" s="14" t="s">
        <v>53</v>
      </c>
      <c r="C59" s="7" t="s">
        <v>43</v>
      </c>
      <c r="D59" s="195">
        <f>D60+D61+D62</f>
        <v>2058460</v>
      </c>
      <c r="E59" s="195">
        <f>E60+E61+E62</f>
        <v>79700</v>
      </c>
      <c r="F59" s="196">
        <f t="shared" si="1"/>
        <v>2138160</v>
      </c>
    </row>
    <row r="60" spans="1:6" ht="25.5" customHeight="1">
      <c r="A60" s="262"/>
      <c r="B60" s="150" t="s">
        <v>46</v>
      </c>
      <c r="C60" s="160" t="s">
        <v>57</v>
      </c>
      <c r="D60" s="197">
        <v>86600</v>
      </c>
      <c r="E60" s="197"/>
      <c r="F60" s="198">
        <f t="shared" si="1"/>
        <v>86600</v>
      </c>
    </row>
    <row r="61" spans="1:6" ht="17.25" customHeight="1">
      <c r="A61" s="262"/>
      <c r="B61" s="150" t="s">
        <v>48</v>
      </c>
      <c r="C61" s="154" t="s">
        <v>49</v>
      </c>
      <c r="D61" s="197">
        <v>1950740</v>
      </c>
      <c r="E61" s="197">
        <v>79700</v>
      </c>
      <c r="F61" s="198">
        <f t="shared" si="1"/>
        <v>2030440</v>
      </c>
    </row>
    <row r="62" spans="1:6" ht="15" customHeight="1">
      <c r="A62" s="262"/>
      <c r="B62" s="150" t="s">
        <v>47</v>
      </c>
      <c r="C62" s="154" t="s">
        <v>28</v>
      </c>
      <c r="D62" s="197">
        <v>21120</v>
      </c>
      <c r="E62" s="197"/>
      <c r="F62" s="198">
        <f t="shared" si="1"/>
        <v>21120</v>
      </c>
    </row>
    <row r="63" spans="1:6" ht="18" customHeight="1">
      <c r="A63" s="170">
        <v>10</v>
      </c>
      <c r="B63" s="150"/>
      <c r="C63" s="4" t="s">
        <v>223</v>
      </c>
      <c r="D63" s="193">
        <f>D64</f>
        <v>32000</v>
      </c>
      <c r="E63" s="193"/>
      <c r="F63" s="194">
        <f t="shared" si="1"/>
        <v>32000</v>
      </c>
    </row>
    <row r="64" spans="1:6" ht="15.75" customHeight="1">
      <c r="A64" s="272"/>
      <c r="B64" s="14" t="s">
        <v>53</v>
      </c>
      <c r="C64" s="7" t="s">
        <v>43</v>
      </c>
      <c r="D64" s="195">
        <f>D65</f>
        <v>32000</v>
      </c>
      <c r="E64" s="195"/>
      <c r="F64" s="196">
        <f t="shared" si="1"/>
        <v>32000</v>
      </c>
    </row>
    <row r="65" spans="1:6" ht="24" customHeight="1">
      <c r="A65" s="272"/>
      <c r="B65" s="150" t="s">
        <v>2</v>
      </c>
      <c r="C65" s="151" t="s">
        <v>56</v>
      </c>
      <c r="D65" s="197">
        <v>32000</v>
      </c>
      <c r="E65" s="197"/>
      <c r="F65" s="198">
        <f t="shared" si="1"/>
        <v>32000</v>
      </c>
    </row>
    <row r="66" spans="1:6" ht="23.25" customHeight="1">
      <c r="A66" s="170">
        <v>11</v>
      </c>
      <c r="B66" s="6"/>
      <c r="C66" s="13" t="s">
        <v>254</v>
      </c>
      <c r="D66" s="193">
        <f>D69+D67</f>
        <v>371900</v>
      </c>
      <c r="E66" s="193">
        <f>E69+E67</f>
        <v>0</v>
      </c>
      <c r="F66" s="194">
        <f>F69+F67</f>
        <v>371900</v>
      </c>
    </row>
    <row r="67" spans="1:6" ht="23.25" customHeight="1">
      <c r="A67" s="229"/>
      <c r="B67" s="14" t="s">
        <v>63</v>
      </c>
      <c r="C67" s="19" t="s">
        <v>64</v>
      </c>
      <c r="D67" s="195">
        <f>D68</f>
        <v>195000</v>
      </c>
      <c r="E67" s="195">
        <f>E68</f>
        <v>0</v>
      </c>
      <c r="F67" s="196">
        <f>F68</f>
        <v>195000</v>
      </c>
    </row>
    <row r="68" spans="1:6" ht="56.25" customHeight="1">
      <c r="A68" s="229"/>
      <c r="B68" s="163" t="s">
        <v>45</v>
      </c>
      <c r="C68" s="151" t="s">
        <v>50</v>
      </c>
      <c r="D68" s="86">
        <v>195000</v>
      </c>
      <c r="E68" s="216"/>
      <c r="F68" s="153">
        <v>195000</v>
      </c>
    </row>
    <row r="69" spans="1:6" s="162" customFormat="1" ht="17.25" customHeight="1">
      <c r="A69" s="226"/>
      <c r="B69" s="6" t="s">
        <v>53</v>
      </c>
      <c r="C69" s="7" t="s">
        <v>43</v>
      </c>
      <c r="D69" s="195">
        <f>D70</f>
        <v>176900</v>
      </c>
      <c r="E69" s="195"/>
      <c r="F69" s="196">
        <f t="shared" si="1"/>
        <v>176900</v>
      </c>
    </row>
    <row r="70" spans="1:6" ht="60" customHeight="1">
      <c r="A70" s="227"/>
      <c r="B70" s="163" t="s">
        <v>45</v>
      </c>
      <c r="C70" s="151" t="s">
        <v>50</v>
      </c>
      <c r="D70" s="199">
        <v>176900</v>
      </c>
      <c r="E70" s="199"/>
      <c r="F70" s="198">
        <f t="shared" si="1"/>
        <v>176900</v>
      </c>
    </row>
    <row r="71" spans="1:6" ht="31.5" customHeight="1">
      <c r="A71" s="170">
        <v>12</v>
      </c>
      <c r="B71" s="6"/>
      <c r="C71" s="13" t="s">
        <v>225</v>
      </c>
      <c r="D71" s="12">
        <f>D72+D76+D78+D80</f>
        <v>2006629</v>
      </c>
      <c r="E71" s="12">
        <f>E72+E76+E78+E80</f>
        <v>0</v>
      </c>
      <c r="F71" s="38">
        <f t="shared" si="1"/>
        <v>2006629</v>
      </c>
    </row>
    <row r="72" spans="1:6" ht="17.25" customHeight="1">
      <c r="A72" s="262"/>
      <c r="B72" s="14" t="s">
        <v>31</v>
      </c>
      <c r="C72" s="19" t="s">
        <v>12</v>
      </c>
      <c r="D72" s="8">
        <f>D73+D74+D75</f>
        <v>1454589</v>
      </c>
      <c r="E72" s="8"/>
      <c r="F72" s="39">
        <f t="shared" si="1"/>
        <v>1454589</v>
      </c>
    </row>
    <row r="73" spans="1:6" s="162" customFormat="1" ht="19.5" customHeight="1">
      <c r="A73" s="262"/>
      <c r="B73" s="150" t="s">
        <v>0</v>
      </c>
      <c r="C73" s="151" t="s">
        <v>182</v>
      </c>
      <c r="D73" s="86">
        <v>1116594</v>
      </c>
      <c r="E73" s="86"/>
      <c r="F73" s="153">
        <f t="shared" si="1"/>
        <v>1116594</v>
      </c>
    </row>
    <row r="74" spans="1:6" s="162" customFormat="1" ht="19.5" customHeight="1">
      <c r="A74" s="262"/>
      <c r="B74" s="150" t="s">
        <v>39</v>
      </c>
      <c r="C74" s="151" t="s">
        <v>183</v>
      </c>
      <c r="D74" s="86">
        <v>138995</v>
      </c>
      <c r="E74" s="86"/>
      <c r="F74" s="153">
        <f t="shared" si="1"/>
        <v>138995</v>
      </c>
    </row>
    <row r="75" spans="1:6" s="162" customFormat="1" ht="19.5" customHeight="1">
      <c r="A75" s="262"/>
      <c r="B75" s="150" t="s">
        <v>40</v>
      </c>
      <c r="C75" s="151" t="s">
        <v>184</v>
      </c>
      <c r="D75" s="86">
        <v>199000</v>
      </c>
      <c r="E75" s="86"/>
      <c r="F75" s="153">
        <f t="shared" si="1"/>
        <v>199000</v>
      </c>
    </row>
    <row r="76" spans="1:6" s="162" customFormat="1" ht="30" customHeight="1">
      <c r="A76" s="262"/>
      <c r="B76" s="14" t="s">
        <v>51</v>
      </c>
      <c r="C76" s="19" t="s">
        <v>185</v>
      </c>
      <c r="D76" s="8">
        <f>D77</f>
        <v>334540</v>
      </c>
      <c r="E76" s="8"/>
      <c r="F76" s="39">
        <f t="shared" si="1"/>
        <v>334540</v>
      </c>
    </row>
    <row r="77" spans="1:6" s="162" customFormat="1" ht="19.5" customHeight="1">
      <c r="A77" s="262"/>
      <c r="B77" s="150" t="s">
        <v>0</v>
      </c>
      <c r="C77" s="151" t="s">
        <v>182</v>
      </c>
      <c r="D77" s="86">
        <v>334540</v>
      </c>
      <c r="E77" s="86"/>
      <c r="F77" s="153">
        <f t="shared" si="1"/>
        <v>334540</v>
      </c>
    </row>
    <row r="78" spans="1:6" s="162" customFormat="1" ht="19.5" customHeight="1">
      <c r="A78" s="262"/>
      <c r="B78" s="14" t="s">
        <v>32</v>
      </c>
      <c r="C78" s="19" t="s">
        <v>16</v>
      </c>
      <c r="D78" s="8">
        <f>D79</f>
        <v>183000</v>
      </c>
      <c r="E78" s="8"/>
      <c r="F78" s="39">
        <f t="shared" si="1"/>
        <v>183000</v>
      </c>
    </row>
    <row r="79" spans="1:6" s="162" customFormat="1" ht="58.5" customHeight="1">
      <c r="A79" s="262"/>
      <c r="B79" s="150" t="s">
        <v>41</v>
      </c>
      <c r="C79" s="151" t="s">
        <v>55</v>
      </c>
      <c r="D79" s="86">
        <v>183000</v>
      </c>
      <c r="E79" s="86"/>
      <c r="F79" s="153">
        <f t="shared" si="1"/>
        <v>183000</v>
      </c>
    </row>
    <row r="80" spans="1:6" ht="17.25" customHeight="1">
      <c r="A80" s="262"/>
      <c r="B80" s="14" t="s">
        <v>52</v>
      </c>
      <c r="C80" s="19" t="s">
        <v>42</v>
      </c>
      <c r="D80" s="8">
        <f>D81</f>
        <v>34500</v>
      </c>
      <c r="E80" s="8"/>
      <c r="F80" s="39">
        <f t="shared" si="1"/>
        <v>34500</v>
      </c>
    </row>
    <row r="81" spans="1:6" s="162" customFormat="1" ht="19.5" customHeight="1">
      <c r="A81" s="262"/>
      <c r="B81" s="150" t="s">
        <v>0</v>
      </c>
      <c r="C81" s="151" t="s">
        <v>182</v>
      </c>
      <c r="D81" s="86">
        <v>34500</v>
      </c>
      <c r="E81" s="86"/>
      <c r="F81" s="153">
        <f t="shared" si="1"/>
        <v>34500</v>
      </c>
    </row>
    <row r="82" spans="1:6" s="162" customFormat="1" ht="42" customHeight="1">
      <c r="A82" s="170">
        <v>13</v>
      </c>
      <c r="B82" s="150"/>
      <c r="C82" s="13" t="s">
        <v>186</v>
      </c>
      <c r="D82" s="193">
        <f>D83</f>
        <v>0</v>
      </c>
      <c r="E82" s="193">
        <f>E83</f>
        <v>580000</v>
      </c>
      <c r="F82" s="194">
        <f t="shared" si="1"/>
        <v>580000</v>
      </c>
    </row>
    <row r="83" spans="1:6" s="162" customFormat="1" ht="19.5" customHeight="1">
      <c r="A83" s="274"/>
      <c r="B83" s="6" t="s">
        <v>53</v>
      </c>
      <c r="C83" s="7" t="s">
        <v>43</v>
      </c>
      <c r="D83" s="86"/>
      <c r="E83" s="8">
        <f>E84</f>
        <v>580000</v>
      </c>
      <c r="F83" s="196">
        <f t="shared" si="1"/>
        <v>580000</v>
      </c>
    </row>
    <row r="84" spans="1:6" s="162" customFormat="1" ht="19.5" customHeight="1">
      <c r="A84" s="275"/>
      <c r="B84" s="163" t="s">
        <v>67</v>
      </c>
      <c r="C84" s="154" t="s">
        <v>68</v>
      </c>
      <c r="D84" s="86"/>
      <c r="E84" s="86">
        <v>580000</v>
      </c>
      <c r="F84" s="198">
        <f t="shared" si="1"/>
        <v>580000</v>
      </c>
    </row>
    <row r="85" spans="1:6" ht="33.75" customHeight="1">
      <c r="A85" s="170">
        <v>14</v>
      </c>
      <c r="B85" s="164"/>
      <c r="C85" s="13" t="s">
        <v>188</v>
      </c>
      <c r="D85" s="193">
        <f>D86</f>
        <v>97100</v>
      </c>
      <c r="E85" s="193">
        <f>E86</f>
        <v>0</v>
      </c>
      <c r="F85" s="194">
        <f t="shared" si="1"/>
        <v>97100</v>
      </c>
    </row>
    <row r="86" spans="1:6" ht="15">
      <c r="A86" s="262"/>
      <c r="B86" s="6" t="s">
        <v>189</v>
      </c>
      <c r="C86" s="19" t="s">
        <v>190</v>
      </c>
      <c r="D86" s="195">
        <f>D87</f>
        <v>97100</v>
      </c>
      <c r="E86" s="195">
        <v>0</v>
      </c>
      <c r="F86" s="196">
        <f t="shared" si="1"/>
        <v>97100</v>
      </c>
    </row>
    <row r="87" spans="1:6" s="162" customFormat="1" ht="15">
      <c r="A87" s="262"/>
      <c r="B87" s="163" t="s">
        <v>0</v>
      </c>
      <c r="C87" s="151" t="s">
        <v>191</v>
      </c>
      <c r="D87" s="197">
        <v>97100</v>
      </c>
      <c r="E87" s="197"/>
      <c r="F87" s="198">
        <f aca="true" t="shared" si="3" ref="F87:F108">D87+E87</f>
        <v>97100</v>
      </c>
    </row>
    <row r="88" spans="1:6" s="162" customFormat="1" ht="33.75" customHeight="1">
      <c r="A88" s="170">
        <v>15</v>
      </c>
      <c r="B88" s="15"/>
      <c r="C88" s="13" t="s">
        <v>226</v>
      </c>
      <c r="D88" s="12">
        <f>D89</f>
        <v>131500</v>
      </c>
      <c r="E88" s="12">
        <f>E89</f>
        <v>0</v>
      </c>
      <c r="F88" s="38">
        <f t="shared" si="3"/>
        <v>131500</v>
      </c>
    </row>
    <row r="89" spans="1:6" ht="15" customHeight="1">
      <c r="A89" s="276"/>
      <c r="B89" s="6" t="s">
        <v>54</v>
      </c>
      <c r="C89" s="19" t="s">
        <v>36</v>
      </c>
      <c r="D89" s="8">
        <f>D90</f>
        <v>131500</v>
      </c>
      <c r="E89" s="8">
        <v>0</v>
      </c>
      <c r="F89" s="39">
        <f t="shared" si="3"/>
        <v>131500</v>
      </c>
    </row>
    <row r="90" spans="1:6" s="162" customFormat="1" ht="14.25" customHeight="1">
      <c r="A90" s="277"/>
      <c r="B90" s="163" t="s">
        <v>37</v>
      </c>
      <c r="C90" s="151" t="s">
        <v>38</v>
      </c>
      <c r="D90" s="86">
        <v>131500</v>
      </c>
      <c r="E90" s="86"/>
      <c r="F90" s="153">
        <f t="shared" si="3"/>
        <v>131500</v>
      </c>
    </row>
    <row r="91" spans="1:6" ht="19.5" customHeight="1">
      <c r="A91" s="49">
        <v>16</v>
      </c>
      <c r="B91" s="165"/>
      <c r="C91" s="166" t="s">
        <v>250</v>
      </c>
      <c r="D91" s="200">
        <f>D92</f>
        <v>3688400</v>
      </c>
      <c r="E91" s="200">
        <f>E92</f>
        <v>350000</v>
      </c>
      <c r="F91" s="38">
        <f t="shared" si="3"/>
        <v>4038400</v>
      </c>
    </row>
    <row r="92" spans="1:6" ht="17.25" customHeight="1">
      <c r="A92" s="226"/>
      <c r="B92" s="167">
        <v>24</v>
      </c>
      <c r="C92" s="34" t="s">
        <v>35</v>
      </c>
      <c r="D92" s="201">
        <f>D93+D94+D97</f>
        <v>3688400</v>
      </c>
      <c r="E92" s="201">
        <f>E93+E94+E95+E96+E97+E98</f>
        <v>350000</v>
      </c>
      <c r="F92" s="39">
        <f t="shared" si="3"/>
        <v>4038400</v>
      </c>
    </row>
    <row r="93" spans="1:6" ht="27.75" customHeight="1">
      <c r="A93" s="228"/>
      <c r="B93" s="168">
        <v>110103</v>
      </c>
      <c r="C93" s="76" t="s">
        <v>194</v>
      </c>
      <c r="D93" s="202">
        <v>3688400</v>
      </c>
      <c r="E93" s="202">
        <v>150000</v>
      </c>
      <c r="F93" s="153">
        <f>D93+E93</f>
        <v>3838400</v>
      </c>
    </row>
    <row r="94" spans="1:6" ht="15" customHeight="1">
      <c r="A94" s="228"/>
      <c r="B94" s="168" t="s">
        <v>101</v>
      </c>
      <c r="C94" s="154" t="s">
        <v>102</v>
      </c>
      <c r="D94" s="202"/>
      <c r="E94" s="202">
        <v>70000</v>
      </c>
      <c r="F94" s="153">
        <f t="shared" si="3"/>
        <v>70000</v>
      </c>
    </row>
    <row r="95" spans="1:6" ht="15" customHeight="1">
      <c r="A95" s="228"/>
      <c r="B95" s="224" t="s">
        <v>103</v>
      </c>
      <c r="C95" s="160" t="s">
        <v>104</v>
      </c>
      <c r="D95" s="213"/>
      <c r="E95" s="220">
        <v>22000</v>
      </c>
      <c r="F95" s="153">
        <f t="shared" si="3"/>
        <v>22000</v>
      </c>
    </row>
    <row r="96" spans="1:6" ht="15" customHeight="1">
      <c r="A96" s="228"/>
      <c r="B96" s="224" t="s">
        <v>105</v>
      </c>
      <c r="C96" s="160" t="s">
        <v>106</v>
      </c>
      <c r="D96" s="202"/>
      <c r="E96" s="202">
        <v>5000</v>
      </c>
      <c r="F96" s="153">
        <f t="shared" si="3"/>
        <v>5000</v>
      </c>
    </row>
    <row r="97" spans="1:6" ht="16.5" customHeight="1">
      <c r="A97" s="228"/>
      <c r="B97" s="168" t="s">
        <v>107</v>
      </c>
      <c r="C97" s="154" t="s">
        <v>108</v>
      </c>
      <c r="D97" s="202"/>
      <c r="E97" s="202">
        <v>95000</v>
      </c>
      <c r="F97" s="153">
        <f t="shared" si="3"/>
        <v>95000</v>
      </c>
    </row>
    <row r="98" spans="1:6" ht="16.5" customHeight="1">
      <c r="A98" s="227"/>
      <c r="B98" s="224" t="s">
        <v>109</v>
      </c>
      <c r="C98" s="160" t="s">
        <v>110</v>
      </c>
      <c r="D98" s="213"/>
      <c r="E98" s="220">
        <v>8000</v>
      </c>
      <c r="F98" s="153">
        <f t="shared" si="3"/>
        <v>8000</v>
      </c>
    </row>
    <row r="99" spans="1:6" s="3" customFormat="1" ht="28.5" customHeight="1">
      <c r="A99" s="170">
        <v>17</v>
      </c>
      <c r="B99" s="5"/>
      <c r="C99" s="189" t="s">
        <v>227</v>
      </c>
      <c r="D99" s="12">
        <f>D100</f>
        <v>785000</v>
      </c>
      <c r="E99" s="12">
        <f>E100</f>
        <v>383000</v>
      </c>
      <c r="F99" s="38">
        <f t="shared" si="3"/>
        <v>1168000</v>
      </c>
    </row>
    <row r="100" spans="1:6" s="3" customFormat="1" ht="18" customHeight="1">
      <c r="A100" s="226"/>
      <c r="B100" s="11">
        <v>13</v>
      </c>
      <c r="C100" s="85" t="s">
        <v>33</v>
      </c>
      <c r="D100" s="8">
        <f>D101+D102</f>
        <v>785000</v>
      </c>
      <c r="E100" s="8">
        <f>E101+E102</f>
        <v>383000</v>
      </c>
      <c r="F100" s="39">
        <f t="shared" si="3"/>
        <v>1168000</v>
      </c>
    </row>
    <row r="101" spans="1:6" s="3" customFormat="1" ht="15.75" customHeight="1">
      <c r="A101" s="228"/>
      <c r="B101" s="5">
        <v>130102</v>
      </c>
      <c r="C101" s="174" t="s">
        <v>34</v>
      </c>
      <c r="D101" s="86">
        <v>785000</v>
      </c>
      <c r="E101" s="86">
        <v>70000</v>
      </c>
      <c r="F101" s="153">
        <f t="shared" si="3"/>
        <v>855000</v>
      </c>
    </row>
    <row r="102" spans="1:6" s="3" customFormat="1" ht="25.5" customHeight="1">
      <c r="A102" s="227"/>
      <c r="B102" s="5" t="s">
        <v>72</v>
      </c>
      <c r="C102" s="169" t="s">
        <v>73</v>
      </c>
      <c r="D102" s="8"/>
      <c r="E102" s="32">
        <v>313000</v>
      </c>
      <c r="F102" s="40">
        <f t="shared" si="3"/>
        <v>313000</v>
      </c>
    </row>
    <row r="103" spans="1:8" s="3" customFormat="1" ht="32.25" customHeight="1">
      <c r="A103" s="170">
        <v>18</v>
      </c>
      <c r="B103" s="11"/>
      <c r="C103" s="171" t="s">
        <v>228</v>
      </c>
      <c r="D103" s="12">
        <f>D104</f>
        <v>24340580</v>
      </c>
      <c r="E103" s="12">
        <f>E104</f>
        <v>19779500</v>
      </c>
      <c r="F103" s="38">
        <f t="shared" si="3"/>
        <v>44120080</v>
      </c>
      <c r="G103" s="172" t="e">
        <f>E103+E110+#REF!</f>
        <v>#REF!</v>
      </c>
      <c r="H103" s="91">
        <f>E103+E110</f>
        <v>26544200</v>
      </c>
    </row>
    <row r="104" spans="1:6" s="3" customFormat="1" ht="18" customHeight="1">
      <c r="A104" s="226"/>
      <c r="B104" s="6" t="s">
        <v>32</v>
      </c>
      <c r="C104" s="34" t="s">
        <v>16</v>
      </c>
      <c r="D104" s="8">
        <f>D105+D106+D107+D108+D109</f>
        <v>24340580</v>
      </c>
      <c r="E104" s="8">
        <f>E105+E106+E107+E108+E109</f>
        <v>19779500</v>
      </c>
      <c r="F104" s="39">
        <f t="shared" si="3"/>
        <v>44120080</v>
      </c>
    </row>
    <row r="105" spans="1:6" s="3" customFormat="1" ht="27.75" customHeight="1">
      <c r="A105" s="228"/>
      <c r="B105" s="5">
        <v>100102</v>
      </c>
      <c r="C105" s="169" t="s">
        <v>18</v>
      </c>
      <c r="D105" s="86"/>
      <c r="E105" s="86">
        <v>11680300</v>
      </c>
      <c r="F105" s="153">
        <f t="shared" si="3"/>
        <v>11680300</v>
      </c>
    </row>
    <row r="106" spans="1:6" s="3" customFormat="1" ht="16.5" customHeight="1">
      <c r="A106" s="228"/>
      <c r="B106" s="5">
        <v>100203</v>
      </c>
      <c r="C106" s="76" t="s">
        <v>19</v>
      </c>
      <c r="D106" s="86">
        <v>19511167</v>
      </c>
      <c r="E106" s="86">
        <f>2476000-75000</f>
        <v>2401000</v>
      </c>
      <c r="F106" s="153">
        <f t="shared" si="3"/>
        <v>21912167</v>
      </c>
    </row>
    <row r="107" spans="1:6" s="3" customFormat="1" ht="27.75" customHeight="1">
      <c r="A107" s="228"/>
      <c r="B107" s="5" t="s">
        <v>21</v>
      </c>
      <c r="C107" s="76" t="s">
        <v>197</v>
      </c>
      <c r="D107" s="86">
        <v>4829413</v>
      </c>
      <c r="E107" s="86"/>
      <c r="F107" s="153">
        <f t="shared" si="3"/>
        <v>4829413</v>
      </c>
    </row>
    <row r="108" spans="1:6" s="3" customFormat="1" ht="18.75" customHeight="1">
      <c r="A108" s="228"/>
      <c r="B108" s="5">
        <v>150122</v>
      </c>
      <c r="C108" s="169" t="s">
        <v>156</v>
      </c>
      <c r="D108" s="8"/>
      <c r="E108" s="8">
        <v>4383200</v>
      </c>
      <c r="F108" s="39">
        <f t="shared" si="3"/>
        <v>4383200</v>
      </c>
    </row>
    <row r="109" spans="1:6" s="3" customFormat="1" ht="25.5" customHeight="1">
      <c r="A109" s="227"/>
      <c r="B109" s="11">
        <v>180409</v>
      </c>
      <c r="C109" s="169" t="s">
        <v>121</v>
      </c>
      <c r="D109" s="8"/>
      <c r="E109" s="8">
        <v>1315000</v>
      </c>
      <c r="F109" s="39"/>
    </row>
    <row r="110" spans="1:6" s="3" customFormat="1" ht="36.75" customHeight="1">
      <c r="A110" s="170">
        <v>19</v>
      </c>
      <c r="B110" s="11"/>
      <c r="C110" s="13" t="s">
        <v>229</v>
      </c>
      <c r="D110" s="12">
        <f>D111</f>
        <v>3286030</v>
      </c>
      <c r="E110" s="12">
        <f>E111</f>
        <v>6764700</v>
      </c>
      <c r="F110" s="38">
        <f aca="true" t="shared" si="4" ref="F110:F158">D110+E110</f>
        <v>10050730</v>
      </c>
    </row>
    <row r="111" spans="1:6" s="3" customFormat="1" ht="18.75" customHeight="1">
      <c r="A111" s="262"/>
      <c r="B111" s="6" t="s">
        <v>32</v>
      </c>
      <c r="C111" s="34" t="s">
        <v>16</v>
      </c>
      <c r="D111" s="8">
        <f>D112</f>
        <v>3286030</v>
      </c>
      <c r="E111" s="8">
        <f>E112</f>
        <v>6764700</v>
      </c>
      <c r="F111" s="39">
        <f t="shared" si="4"/>
        <v>10050730</v>
      </c>
    </row>
    <row r="112" spans="1:6" s="3" customFormat="1" ht="30" customHeight="1">
      <c r="A112" s="262"/>
      <c r="B112" s="5">
        <v>170703</v>
      </c>
      <c r="C112" s="76" t="s">
        <v>17</v>
      </c>
      <c r="D112" s="86">
        <v>3286030</v>
      </c>
      <c r="E112" s="86">
        <f>7102596-337896</f>
        <v>6764700</v>
      </c>
      <c r="F112" s="153">
        <f t="shared" si="4"/>
        <v>10050730</v>
      </c>
    </row>
    <row r="113" spans="1:6" s="3" customFormat="1" ht="27" customHeight="1">
      <c r="A113" s="170">
        <v>20</v>
      </c>
      <c r="B113" s="173"/>
      <c r="C113" s="171" t="s">
        <v>230</v>
      </c>
      <c r="D113" s="12">
        <f>D114</f>
        <v>742999</v>
      </c>
      <c r="E113" s="12">
        <f>E114</f>
        <v>27200</v>
      </c>
      <c r="F113" s="38">
        <f t="shared" si="4"/>
        <v>770199</v>
      </c>
    </row>
    <row r="114" spans="1:6" s="3" customFormat="1" ht="15.75" customHeight="1">
      <c r="A114" s="226"/>
      <c r="B114" s="6" t="s">
        <v>31</v>
      </c>
      <c r="C114" s="85" t="s">
        <v>12</v>
      </c>
      <c r="D114" s="8">
        <f>D115+D116+D117</f>
        <v>742999</v>
      </c>
      <c r="E114" s="8">
        <f>E115+E116+E117</f>
        <v>27200</v>
      </c>
      <c r="F114" s="39">
        <f t="shared" si="4"/>
        <v>770199</v>
      </c>
    </row>
    <row r="115" spans="1:6" s="3" customFormat="1" ht="15" customHeight="1">
      <c r="A115" s="228"/>
      <c r="B115" s="5">
        <v>120100</v>
      </c>
      <c r="C115" s="174" t="s">
        <v>13</v>
      </c>
      <c r="D115" s="86">
        <v>407999</v>
      </c>
      <c r="E115" s="86"/>
      <c r="F115" s="153">
        <f t="shared" si="4"/>
        <v>407999</v>
      </c>
    </row>
    <row r="116" spans="1:6" s="3" customFormat="1" ht="15" customHeight="1">
      <c r="A116" s="228"/>
      <c r="B116" s="5">
        <v>120201</v>
      </c>
      <c r="C116" s="174" t="s">
        <v>14</v>
      </c>
      <c r="D116" s="86">
        <v>300000</v>
      </c>
      <c r="E116" s="86"/>
      <c r="F116" s="153">
        <f t="shared" si="4"/>
        <v>300000</v>
      </c>
    </row>
    <row r="117" spans="1:6" s="3" customFormat="1" ht="16.5" customHeight="1">
      <c r="A117" s="227"/>
      <c r="B117" s="5">
        <v>120400</v>
      </c>
      <c r="C117" s="174" t="s">
        <v>15</v>
      </c>
      <c r="D117" s="86">
        <f>44400-9400</f>
        <v>35000</v>
      </c>
      <c r="E117" s="86">
        <v>27200</v>
      </c>
      <c r="F117" s="153">
        <f t="shared" si="4"/>
        <v>62200</v>
      </c>
    </row>
    <row r="118" spans="1:6" s="3" customFormat="1" ht="16.5" customHeight="1">
      <c r="A118" s="170">
        <v>21</v>
      </c>
      <c r="B118" s="171"/>
      <c r="C118" s="12" t="s">
        <v>240</v>
      </c>
      <c r="D118" s="12">
        <f>D119</f>
        <v>10000</v>
      </c>
      <c r="E118" s="38"/>
      <c r="F118" s="38">
        <f t="shared" si="4"/>
        <v>10000</v>
      </c>
    </row>
    <row r="119" spans="1:6" s="3" customFormat="1" ht="16.5" customHeight="1">
      <c r="A119" s="226"/>
      <c r="B119" s="182">
        <v>44</v>
      </c>
      <c r="C119" s="7" t="s">
        <v>235</v>
      </c>
      <c r="D119" s="8">
        <f>D120</f>
        <v>10000</v>
      </c>
      <c r="E119" s="86">
        <f>E120</f>
        <v>0</v>
      </c>
      <c r="F119" s="39">
        <f t="shared" si="4"/>
        <v>10000</v>
      </c>
    </row>
    <row r="120" spans="1:6" s="3" customFormat="1" ht="16.5" customHeight="1">
      <c r="A120" s="227"/>
      <c r="B120" s="214" t="s">
        <v>112</v>
      </c>
      <c r="C120" s="215" t="s">
        <v>28</v>
      </c>
      <c r="D120" s="86">
        <f>15000-5000</f>
        <v>10000</v>
      </c>
      <c r="E120" s="86"/>
      <c r="F120" s="153">
        <f t="shared" si="4"/>
        <v>10000</v>
      </c>
    </row>
    <row r="121" spans="1:6" s="3" customFormat="1" ht="27.75" customHeight="1">
      <c r="A121" s="170">
        <v>22</v>
      </c>
      <c r="B121" s="175"/>
      <c r="C121" s="171" t="s">
        <v>231</v>
      </c>
      <c r="D121" s="8">
        <v>0</v>
      </c>
      <c r="E121" s="12">
        <f>E122</f>
        <v>1197700</v>
      </c>
      <c r="F121" s="38">
        <f t="shared" si="4"/>
        <v>1197700</v>
      </c>
    </row>
    <row r="122" spans="1:6" s="3" customFormat="1" ht="28.5" customHeight="1">
      <c r="A122" s="274"/>
      <c r="B122" s="11">
        <v>56</v>
      </c>
      <c r="C122" s="16" t="s">
        <v>30</v>
      </c>
      <c r="D122" s="8">
        <v>0</v>
      </c>
      <c r="E122" s="8">
        <f>E123</f>
        <v>1197700</v>
      </c>
      <c r="F122" s="39">
        <f t="shared" si="4"/>
        <v>1197700</v>
      </c>
    </row>
    <row r="123" spans="1:6" s="3" customFormat="1" ht="27.75" customHeight="1">
      <c r="A123" s="275"/>
      <c r="B123" s="5" t="s">
        <v>22</v>
      </c>
      <c r="C123" s="76" t="s">
        <v>23</v>
      </c>
      <c r="D123" s="86"/>
      <c r="E123" s="86">
        <v>1197700</v>
      </c>
      <c r="F123" s="153">
        <f t="shared" si="4"/>
        <v>1197700</v>
      </c>
    </row>
    <row r="124" spans="1:6" s="3" customFormat="1" ht="30" customHeight="1">
      <c r="A124" s="170">
        <v>23</v>
      </c>
      <c r="B124" s="85"/>
      <c r="C124" s="13" t="s">
        <v>232</v>
      </c>
      <c r="D124" s="12">
        <f>D125</f>
        <v>280000</v>
      </c>
      <c r="E124" s="12">
        <f>E125</f>
        <v>0</v>
      </c>
      <c r="F124" s="38">
        <f t="shared" si="4"/>
        <v>280000</v>
      </c>
    </row>
    <row r="125" spans="1:6" s="3" customFormat="1" ht="17.25" customHeight="1">
      <c r="A125" s="274"/>
      <c r="B125" s="11">
        <v>65</v>
      </c>
      <c r="C125" s="16" t="s">
        <v>202</v>
      </c>
      <c r="D125" s="8">
        <f>D126+D127</f>
        <v>280000</v>
      </c>
      <c r="E125" s="8">
        <v>0</v>
      </c>
      <c r="F125" s="39">
        <f t="shared" si="4"/>
        <v>280000</v>
      </c>
    </row>
    <row r="126" spans="1:6" s="3" customFormat="1" ht="29.25" customHeight="1">
      <c r="A126" s="278"/>
      <c r="B126" s="5" t="s">
        <v>24</v>
      </c>
      <c r="C126" s="76" t="s">
        <v>25</v>
      </c>
      <c r="D126" s="86">
        <v>250000</v>
      </c>
      <c r="E126" s="86"/>
      <c r="F126" s="153">
        <f t="shared" si="4"/>
        <v>250000</v>
      </c>
    </row>
    <row r="127" spans="1:6" s="3" customFormat="1" ht="15" customHeight="1">
      <c r="A127" s="275"/>
      <c r="B127" s="5">
        <v>170103</v>
      </c>
      <c r="C127" s="76" t="s">
        <v>150</v>
      </c>
      <c r="D127" s="86">
        <v>30000</v>
      </c>
      <c r="E127" s="86"/>
      <c r="F127" s="153">
        <f t="shared" si="4"/>
        <v>30000</v>
      </c>
    </row>
    <row r="128" spans="1:6" s="3" customFormat="1" ht="41.25" customHeight="1">
      <c r="A128" s="49">
        <v>24</v>
      </c>
      <c r="B128" s="136"/>
      <c r="C128" s="137" t="s">
        <v>69</v>
      </c>
      <c r="D128" s="12">
        <f>D133+D152+D131</f>
        <v>16500</v>
      </c>
      <c r="E128" s="12">
        <f>E133+E152+E131+E129</f>
        <v>15978400</v>
      </c>
      <c r="F128" s="38">
        <f t="shared" si="4"/>
        <v>15994900</v>
      </c>
    </row>
    <row r="129" spans="1:6" ht="22.5" customHeight="1">
      <c r="A129" s="221"/>
      <c r="B129" s="14" t="s">
        <v>53</v>
      </c>
      <c r="C129" s="7" t="s">
        <v>43</v>
      </c>
      <c r="D129" s="195">
        <f>D130+D131</f>
        <v>0</v>
      </c>
      <c r="E129" s="195">
        <f>E130</f>
        <v>240000</v>
      </c>
      <c r="F129" s="196">
        <f t="shared" si="4"/>
        <v>240000</v>
      </c>
    </row>
    <row r="130" spans="1:6" ht="27" customHeight="1">
      <c r="A130" s="221"/>
      <c r="B130" s="150" t="s">
        <v>98</v>
      </c>
      <c r="C130" s="151" t="s">
        <v>99</v>
      </c>
      <c r="D130" s="197"/>
      <c r="E130" s="86">
        <v>240000</v>
      </c>
      <c r="F130" s="198">
        <f t="shared" si="4"/>
        <v>240000</v>
      </c>
    </row>
    <row r="131" spans="1:6" s="3" customFormat="1" ht="28.5" customHeight="1">
      <c r="A131" s="230"/>
      <c r="B131" s="180" t="s">
        <v>51</v>
      </c>
      <c r="C131" s="19" t="s">
        <v>141</v>
      </c>
      <c r="D131" s="12">
        <f>D132</f>
        <v>0</v>
      </c>
      <c r="E131" s="8">
        <f>E132</f>
        <v>99000</v>
      </c>
      <c r="F131" s="39">
        <f t="shared" si="4"/>
        <v>99000</v>
      </c>
    </row>
    <row r="132" spans="1:6" s="3" customFormat="1" ht="27" customHeight="1">
      <c r="A132" s="231"/>
      <c r="B132" s="150" t="s">
        <v>153</v>
      </c>
      <c r="C132" s="151" t="s">
        <v>121</v>
      </c>
      <c r="D132" s="86"/>
      <c r="E132" s="86">
        <v>99000</v>
      </c>
      <c r="F132" s="153">
        <f t="shared" si="4"/>
        <v>99000</v>
      </c>
    </row>
    <row r="133" spans="1:7" s="3" customFormat="1" ht="16.5" customHeight="1">
      <c r="A133" s="231"/>
      <c r="B133" s="6">
        <v>47</v>
      </c>
      <c r="C133" s="19" t="s">
        <v>20</v>
      </c>
      <c r="D133" s="8">
        <f>D134+D135+D136+D137+D139+D141+D142+D144+D145+D146+D147+D151+D138+D140+D148+D149+D150+D143</f>
        <v>0</v>
      </c>
      <c r="E133" s="8">
        <f>E134+E135+E136+E137+E139+E141+E142+E144+E145+E146+E147+E151+E138+E140+E148+E149+E150+E143</f>
        <v>15347900</v>
      </c>
      <c r="F133" s="39">
        <f t="shared" si="4"/>
        <v>15347900</v>
      </c>
      <c r="G133" s="91">
        <f>15347900-E133</f>
        <v>0</v>
      </c>
    </row>
    <row r="134" spans="1:6" s="3" customFormat="1" ht="15" customHeight="1">
      <c r="A134" s="231"/>
      <c r="B134" s="5" t="s">
        <v>75</v>
      </c>
      <c r="C134" s="169" t="s">
        <v>125</v>
      </c>
      <c r="D134" s="5"/>
      <c r="E134" s="216">
        <v>1967100</v>
      </c>
      <c r="F134" s="153">
        <f t="shared" si="4"/>
        <v>1967100</v>
      </c>
    </row>
    <row r="135" spans="1:6" s="3" customFormat="1" ht="17.25" customHeight="1">
      <c r="A135" s="231"/>
      <c r="B135" s="5" t="s">
        <v>77</v>
      </c>
      <c r="C135" s="169" t="s">
        <v>78</v>
      </c>
      <c r="D135" s="5"/>
      <c r="E135" s="216">
        <v>230000</v>
      </c>
      <c r="F135" s="153">
        <f t="shared" si="4"/>
        <v>230000</v>
      </c>
    </row>
    <row r="136" spans="1:6" s="3" customFormat="1" ht="24.75" customHeight="1">
      <c r="A136" s="231"/>
      <c r="B136" s="5" t="s">
        <v>79</v>
      </c>
      <c r="C136" s="169" t="s">
        <v>126</v>
      </c>
      <c r="D136" s="5"/>
      <c r="E136" s="216">
        <v>1001600</v>
      </c>
      <c r="F136" s="153">
        <f t="shared" si="4"/>
        <v>1001600</v>
      </c>
    </row>
    <row r="137" spans="1:6" s="3" customFormat="1" ht="21.75" customHeight="1">
      <c r="A137" s="231"/>
      <c r="B137" s="5" t="s">
        <v>81</v>
      </c>
      <c r="C137" s="169" t="s">
        <v>127</v>
      </c>
      <c r="D137" s="5"/>
      <c r="E137" s="216">
        <v>125000</v>
      </c>
      <c r="F137" s="153">
        <f t="shared" si="4"/>
        <v>125000</v>
      </c>
    </row>
    <row r="138" spans="1:6" s="3" customFormat="1" ht="24.75" customHeight="1">
      <c r="A138" s="228"/>
      <c r="B138" s="163" t="s">
        <v>98</v>
      </c>
      <c r="C138" s="217" t="s">
        <v>144</v>
      </c>
      <c r="D138" s="47"/>
      <c r="E138" s="216">
        <v>89200</v>
      </c>
      <c r="F138" s="153">
        <f t="shared" si="4"/>
        <v>89200</v>
      </c>
    </row>
    <row r="139" spans="1:6" s="3" customFormat="1" ht="17.25" customHeight="1">
      <c r="A139" s="228"/>
      <c r="B139" s="5" t="s">
        <v>48</v>
      </c>
      <c r="C139" s="169" t="s">
        <v>49</v>
      </c>
      <c r="D139" s="5"/>
      <c r="E139" s="86">
        <f>150000-50000</f>
        <v>100000</v>
      </c>
      <c r="F139" s="153">
        <f t="shared" si="4"/>
        <v>100000</v>
      </c>
    </row>
    <row r="140" spans="1:6" s="3" customFormat="1" ht="26.25" customHeight="1">
      <c r="A140" s="228"/>
      <c r="B140" s="163" t="s">
        <v>145</v>
      </c>
      <c r="C140" s="169" t="s">
        <v>146</v>
      </c>
      <c r="D140" s="5"/>
      <c r="E140" s="86">
        <v>90000</v>
      </c>
      <c r="F140" s="153">
        <f t="shared" si="4"/>
        <v>90000</v>
      </c>
    </row>
    <row r="141" spans="1:6" s="3" customFormat="1" ht="24.75" customHeight="1">
      <c r="A141" s="228"/>
      <c r="B141" s="54">
        <v>100102</v>
      </c>
      <c r="C141" s="218" t="s">
        <v>66</v>
      </c>
      <c r="D141" s="204"/>
      <c r="E141" s="204">
        <v>1297400</v>
      </c>
      <c r="F141" s="153">
        <f t="shared" si="4"/>
        <v>1297400</v>
      </c>
    </row>
    <row r="142" spans="1:6" s="3" customFormat="1" ht="17.25" customHeight="1">
      <c r="A142" s="228"/>
      <c r="B142" s="5">
        <v>100203</v>
      </c>
      <c r="C142" s="76" t="s">
        <v>19</v>
      </c>
      <c r="D142" s="86"/>
      <c r="E142" s="86">
        <v>690000</v>
      </c>
      <c r="F142" s="153">
        <f t="shared" si="4"/>
        <v>690000</v>
      </c>
    </row>
    <row r="143" spans="1:6" s="3" customFormat="1" ht="15" customHeight="1">
      <c r="A143" s="228"/>
      <c r="B143" s="5">
        <v>110201</v>
      </c>
      <c r="C143" s="76" t="s">
        <v>147</v>
      </c>
      <c r="D143" s="86"/>
      <c r="E143" s="86">
        <v>90000</v>
      </c>
      <c r="F143" s="153">
        <f t="shared" si="4"/>
        <v>90000</v>
      </c>
    </row>
    <row r="144" spans="1:6" s="3" customFormat="1" ht="14.25" customHeight="1">
      <c r="A144" s="228"/>
      <c r="B144" s="5">
        <v>110202</v>
      </c>
      <c r="C144" s="76" t="s">
        <v>128</v>
      </c>
      <c r="D144" s="5"/>
      <c r="E144" s="216">
        <v>260200</v>
      </c>
      <c r="F144" s="153">
        <f t="shared" si="4"/>
        <v>260200</v>
      </c>
    </row>
    <row r="145" spans="1:6" s="3" customFormat="1" ht="24.75" customHeight="1">
      <c r="A145" s="228"/>
      <c r="B145" s="5" t="s">
        <v>105</v>
      </c>
      <c r="C145" s="76" t="s">
        <v>106</v>
      </c>
      <c r="D145" s="5"/>
      <c r="E145" s="216">
        <v>135400</v>
      </c>
      <c r="F145" s="153">
        <f t="shared" si="4"/>
        <v>135400</v>
      </c>
    </row>
    <row r="146" spans="1:6" s="3" customFormat="1" ht="15.75" customHeight="1">
      <c r="A146" s="228"/>
      <c r="B146" s="5" t="s">
        <v>107</v>
      </c>
      <c r="C146" s="76" t="s">
        <v>129</v>
      </c>
      <c r="D146" s="5"/>
      <c r="E146" s="216">
        <v>249800</v>
      </c>
      <c r="F146" s="153">
        <f t="shared" si="4"/>
        <v>249800</v>
      </c>
    </row>
    <row r="147" spans="1:6" s="3" customFormat="1" ht="18" customHeight="1">
      <c r="A147" s="228"/>
      <c r="B147" s="163" t="s">
        <v>67</v>
      </c>
      <c r="C147" s="76" t="s">
        <v>68</v>
      </c>
      <c r="D147" s="86"/>
      <c r="E147" s="86">
        <v>6485300</v>
      </c>
      <c r="F147" s="153">
        <f t="shared" si="4"/>
        <v>6485300</v>
      </c>
    </row>
    <row r="148" spans="1:6" s="3" customFormat="1" ht="15.75" customHeight="1">
      <c r="A148" s="228"/>
      <c r="B148" s="163" t="s">
        <v>148</v>
      </c>
      <c r="C148" s="76" t="s">
        <v>156</v>
      </c>
      <c r="D148" s="86"/>
      <c r="E148" s="86">
        <v>460400</v>
      </c>
      <c r="F148" s="153">
        <f t="shared" si="4"/>
        <v>460400</v>
      </c>
    </row>
    <row r="149" spans="1:6" s="3" customFormat="1" ht="24.75" customHeight="1">
      <c r="A149" s="228"/>
      <c r="B149" s="163" t="s">
        <v>149</v>
      </c>
      <c r="C149" s="76" t="s">
        <v>159</v>
      </c>
      <c r="D149" s="86"/>
      <c r="E149" s="86">
        <v>95400</v>
      </c>
      <c r="F149" s="153">
        <f t="shared" si="4"/>
        <v>95400</v>
      </c>
    </row>
    <row r="150" spans="1:6" s="3" customFormat="1" ht="24.75" customHeight="1">
      <c r="A150" s="228"/>
      <c r="B150" s="163" t="s">
        <v>160</v>
      </c>
      <c r="C150" s="76" t="s">
        <v>161</v>
      </c>
      <c r="D150" s="86"/>
      <c r="E150" s="86">
        <v>370000</v>
      </c>
      <c r="F150" s="153">
        <f t="shared" si="4"/>
        <v>370000</v>
      </c>
    </row>
    <row r="151" spans="1:6" s="3" customFormat="1" ht="15" customHeight="1">
      <c r="A151" s="228"/>
      <c r="B151" s="5">
        <v>250404</v>
      </c>
      <c r="C151" s="76" t="s">
        <v>28</v>
      </c>
      <c r="D151" s="5"/>
      <c r="E151" s="86">
        <f>1620100-9000</f>
        <v>1611100</v>
      </c>
      <c r="F151" s="153">
        <f t="shared" si="4"/>
        <v>1611100</v>
      </c>
    </row>
    <row r="152" spans="1:6" s="3" customFormat="1" ht="29.25" customHeight="1">
      <c r="A152" s="228"/>
      <c r="B152" s="11">
        <v>56</v>
      </c>
      <c r="C152" s="16" t="s">
        <v>30</v>
      </c>
      <c r="D152" s="8">
        <f>D153+D154+D155</f>
        <v>16500</v>
      </c>
      <c r="E152" s="8">
        <f>E153+E154+E155</f>
        <v>291500</v>
      </c>
      <c r="F152" s="39">
        <f t="shared" si="4"/>
        <v>308000</v>
      </c>
    </row>
    <row r="153" spans="1:6" s="3" customFormat="1" ht="15.75" customHeight="1">
      <c r="A153" s="228"/>
      <c r="B153" s="5">
        <v>160101</v>
      </c>
      <c r="C153" s="76" t="s">
        <v>162</v>
      </c>
      <c r="D153" s="86">
        <f>50000-33500</f>
        <v>16500</v>
      </c>
      <c r="E153" s="86">
        <v>41500</v>
      </c>
      <c r="F153" s="153">
        <f t="shared" si="4"/>
        <v>58000</v>
      </c>
    </row>
    <row r="154" spans="1:6" s="3" customFormat="1" ht="26.25" customHeight="1">
      <c r="A154" s="227"/>
      <c r="B154" s="5">
        <v>180409</v>
      </c>
      <c r="C154" s="169" t="s">
        <v>121</v>
      </c>
      <c r="D154" s="213"/>
      <c r="E154" s="86">
        <v>150000</v>
      </c>
      <c r="F154" s="153">
        <f t="shared" si="4"/>
        <v>150000</v>
      </c>
    </row>
    <row r="155" spans="1:6" s="3" customFormat="1" ht="29.25" customHeight="1">
      <c r="A155" s="227"/>
      <c r="B155" s="5">
        <v>240900</v>
      </c>
      <c r="C155" s="76" t="s">
        <v>117</v>
      </c>
      <c r="D155" s="86"/>
      <c r="E155" s="86">
        <v>100000</v>
      </c>
      <c r="F155" s="153">
        <f t="shared" si="4"/>
        <v>100000</v>
      </c>
    </row>
    <row r="156" spans="1:6" s="3" customFormat="1" ht="27.75" customHeight="1">
      <c r="A156" s="170">
        <v>25</v>
      </c>
      <c r="B156" s="11"/>
      <c r="C156" s="171" t="s">
        <v>204</v>
      </c>
      <c r="D156" s="12">
        <f>D157</f>
        <v>344650</v>
      </c>
      <c r="E156" s="12">
        <f>E157</f>
        <v>85000</v>
      </c>
      <c r="F156" s="38">
        <f t="shared" si="4"/>
        <v>429650</v>
      </c>
    </row>
    <row r="157" spans="1:6" s="3" customFormat="1" ht="17.25" customHeight="1">
      <c r="A157" s="226"/>
      <c r="B157" s="11">
        <v>73</v>
      </c>
      <c r="C157" s="16" t="s">
        <v>205</v>
      </c>
      <c r="D157" s="8">
        <f>D158+D159</f>
        <v>344650</v>
      </c>
      <c r="E157" s="8">
        <f>E158+E159</f>
        <v>85000</v>
      </c>
      <c r="F157" s="39">
        <f t="shared" si="4"/>
        <v>429650</v>
      </c>
    </row>
    <row r="158" spans="1:6" s="3" customFormat="1" ht="18" customHeight="1">
      <c r="A158" s="228"/>
      <c r="B158" s="5" t="s">
        <v>26</v>
      </c>
      <c r="C158" s="76" t="s">
        <v>27</v>
      </c>
      <c r="D158" s="86">
        <v>344650</v>
      </c>
      <c r="E158" s="86"/>
      <c r="F158" s="153">
        <f t="shared" si="4"/>
        <v>344650</v>
      </c>
    </row>
    <row r="159" spans="1:6" s="3" customFormat="1" ht="28.5" customHeight="1">
      <c r="A159" s="227"/>
      <c r="B159" s="5">
        <v>180409</v>
      </c>
      <c r="C159" s="169" t="s">
        <v>121</v>
      </c>
      <c r="D159" s="86"/>
      <c r="E159" s="86">
        <v>85000</v>
      </c>
      <c r="F159" s="153"/>
    </row>
    <row r="160" spans="1:7" s="3" customFormat="1" ht="28.5">
      <c r="A160" s="170">
        <v>26</v>
      </c>
      <c r="B160" s="11"/>
      <c r="C160" s="171" t="s">
        <v>233</v>
      </c>
      <c r="D160" s="12">
        <f>D161</f>
        <v>223400</v>
      </c>
      <c r="E160" s="12">
        <f>E161</f>
        <v>0</v>
      </c>
      <c r="F160" s="38">
        <f>D160+E160</f>
        <v>223400</v>
      </c>
      <c r="G160" s="91">
        <f>D160+D163</f>
        <v>225500</v>
      </c>
    </row>
    <row r="161" spans="1:6" s="3" customFormat="1" ht="27.75" customHeight="1">
      <c r="A161" s="262"/>
      <c r="B161" s="11">
        <v>67</v>
      </c>
      <c r="C161" s="176" t="s">
        <v>61</v>
      </c>
      <c r="D161" s="8">
        <f>D162</f>
        <v>223400</v>
      </c>
      <c r="E161" s="8">
        <f>E162</f>
        <v>0</v>
      </c>
      <c r="F161" s="39">
        <f>D161+E161</f>
        <v>223400</v>
      </c>
    </row>
    <row r="162" spans="1:6" s="3" customFormat="1" ht="28.5" customHeight="1">
      <c r="A162" s="262"/>
      <c r="B162" s="5">
        <v>210105</v>
      </c>
      <c r="C162" s="177" t="s">
        <v>207</v>
      </c>
      <c r="D162" s="86">
        <f>251400-28000</f>
        <v>223400</v>
      </c>
      <c r="E162" s="8"/>
      <c r="F162" s="153">
        <f>D162+E162</f>
        <v>223400</v>
      </c>
    </row>
    <row r="163" spans="1:6" s="3" customFormat="1" ht="28.5" customHeight="1">
      <c r="A163" s="170">
        <v>27</v>
      </c>
      <c r="B163" s="5"/>
      <c r="C163" s="171" t="s">
        <v>234</v>
      </c>
      <c r="D163" s="12">
        <f>D164</f>
        <v>2100</v>
      </c>
      <c r="E163" s="12">
        <f>E164</f>
        <v>50000</v>
      </c>
      <c r="F163" s="38">
        <f>D163+E163</f>
        <v>52100</v>
      </c>
    </row>
    <row r="164" spans="1:6" s="3" customFormat="1" ht="28.5" customHeight="1">
      <c r="A164" s="226"/>
      <c r="B164" s="11">
        <v>67</v>
      </c>
      <c r="C164" s="176" t="s">
        <v>61</v>
      </c>
      <c r="D164" s="8">
        <f>D165+D166</f>
        <v>2100</v>
      </c>
      <c r="E164" s="8">
        <f>E165+E166</f>
        <v>50000</v>
      </c>
      <c r="F164" s="39">
        <f>F165+F166</f>
        <v>52100</v>
      </c>
    </row>
    <row r="165" spans="1:6" s="3" customFormat="1" ht="28.5" customHeight="1">
      <c r="A165" s="228"/>
      <c r="B165" s="5" t="s">
        <v>119</v>
      </c>
      <c r="C165" s="151" t="s">
        <v>120</v>
      </c>
      <c r="D165" s="86">
        <f>5900-3800</f>
        <v>2100</v>
      </c>
      <c r="E165" s="86"/>
      <c r="F165" s="153">
        <f aca="true" t="shared" si="5" ref="F165:F171">D165+E165</f>
        <v>2100</v>
      </c>
    </row>
    <row r="166" spans="1:6" s="3" customFormat="1" ht="19.5" customHeight="1">
      <c r="A166" s="227"/>
      <c r="B166" s="5">
        <v>250404</v>
      </c>
      <c r="C166" s="151" t="s">
        <v>28</v>
      </c>
      <c r="D166" s="86"/>
      <c r="E166" s="86">
        <v>50000</v>
      </c>
      <c r="F166" s="153">
        <f t="shared" si="5"/>
        <v>50000</v>
      </c>
    </row>
    <row r="167" spans="1:8" s="3" customFormat="1" ht="28.5" customHeight="1">
      <c r="A167" s="170">
        <v>28</v>
      </c>
      <c r="B167" s="7"/>
      <c r="C167" s="171" t="s">
        <v>209</v>
      </c>
      <c r="D167" s="17">
        <f>D168</f>
        <v>91670</v>
      </c>
      <c r="E167" s="17">
        <f>E168+E170</f>
        <v>982900</v>
      </c>
      <c r="F167" s="38">
        <f t="shared" si="5"/>
        <v>1074570</v>
      </c>
      <c r="G167" s="191" t="e">
        <f>D167+#REF!+D207+D210+D213+D216+D219+#REF!+D118</f>
        <v>#REF!</v>
      </c>
      <c r="H167" s="191" t="e">
        <f>1088919-G167</f>
        <v>#REF!</v>
      </c>
    </row>
    <row r="168" spans="1:6" s="3" customFormat="1" ht="18.75" customHeight="1">
      <c r="A168" s="226"/>
      <c r="B168" s="6" t="s">
        <v>31</v>
      </c>
      <c r="C168" s="7" t="s">
        <v>12</v>
      </c>
      <c r="D168" s="18">
        <f>D169</f>
        <v>91670</v>
      </c>
      <c r="E168" s="18">
        <f>E169</f>
        <v>574500</v>
      </c>
      <c r="F168" s="39">
        <f t="shared" si="5"/>
        <v>666170</v>
      </c>
    </row>
    <row r="169" spans="1:6" s="3" customFormat="1" ht="17.25" customHeight="1">
      <c r="A169" s="228"/>
      <c r="B169" s="5">
        <v>250404</v>
      </c>
      <c r="C169" s="154" t="s">
        <v>28</v>
      </c>
      <c r="D169" s="152">
        <v>91670</v>
      </c>
      <c r="E169" s="86">
        <v>574500</v>
      </c>
      <c r="F169" s="153">
        <f t="shared" si="5"/>
        <v>666170</v>
      </c>
    </row>
    <row r="170" spans="1:6" s="3" customFormat="1" ht="17.25" customHeight="1">
      <c r="A170" s="228"/>
      <c r="B170" s="81">
        <v>44</v>
      </c>
      <c r="C170" s="178" t="s">
        <v>235</v>
      </c>
      <c r="D170" s="203"/>
      <c r="E170" s="80">
        <f>E171</f>
        <v>408400</v>
      </c>
      <c r="F170" s="39">
        <f t="shared" si="5"/>
        <v>408400</v>
      </c>
    </row>
    <row r="171" spans="1:6" s="3" customFormat="1" ht="17.25" customHeight="1">
      <c r="A171" s="227"/>
      <c r="B171" s="5">
        <v>250404</v>
      </c>
      <c r="C171" s="154" t="s">
        <v>28</v>
      </c>
      <c r="D171" s="203"/>
      <c r="E171" s="204">
        <v>408400</v>
      </c>
      <c r="F171" s="153">
        <f t="shared" si="5"/>
        <v>408400</v>
      </c>
    </row>
    <row r="172" spans="1:9" s="3" customFormat="1" ht="27.75" customHeight="1">
      <c r="A172" s="49">
        <v>29</v>
      </c>
      <c r="B172" s="178"/>
      <c r="C172" s="179" t="s">
        <v>260</v>
      </c>
      <c r="D172" s="205">
        <f>D173+D175+D177+D180+D182+D184+D186+D189+D192+D195+D198+D201+D204</f>
        <v>265000</v>
      </c>
      <c r="E172" s="205">
        <f>E173+E175+E177+E180+E182+E184+E186+E189+E192+E195+E198+E201+E204</f>
        <v>493300</v>
      </c>
      <c r="F172" s="205">
        <f>F173+F175+F177+F180+F182+F184+F186+F189+F192+F195+F198+F201+F204</f>
        <v>758300</v>
      </c>
      <c r="G172" s="91">
        <f>259000-D172</f>
        <v>-6000</v>
      </c>
      <c r="H172" s="3">
        <v>493300</v>
      </c>
      <c r="I172" s="91">
        <f>E172-H172</f>
        <v>0</v>
      </c>
    </row>
    <row r="173" spans="1:6" s="3" customFormat="1" ht="17.25" customHeight="1">
      <c r="A173" s="226"/>
      <c r="B173" s="6" t="s">
        <v>31</v>
      </c>
      <c r="C173" s="7" t="s">
        <v>12</v>
      </c>
      <c r="D173" s="18">
        <f>D174</f>
        <v>217400</v>
      </c>
      <c r="E173" s="18">
        <f>E174</f>
        <v>161900</v>
      </c>
      <c r="F173" s="39">
        <f>D173+E173</f>
        <v>379300</v>
      </c>
    </row>
    <row r="174" spans="1:6" s="3" customFormat="1" ht="15" customHeight="1">
      <c r="A174" s="228"/>
      <c r="B174" s="5">
        <v>250404</v>
      </c>
      <c r="C174" s="154" t="s">
        <v>28</v>
      </c>
      <c r="D174" s="152">
        <v>217400</v>
      </c>
      <c r="E174" s="86">
        <v>161900</v>
      </c>
      <c r="F174" s="153">
        <f>D174+E174</f>
        <v>379300</v>
      </c>
    </row>
    <row r="175" spans="1:6" s="3" customFormat="1" ht="15" customHeight="1">
      <c r="A175" s="228"/>
      <c r="B175" s="11">
        <v>10</v>
      </c>
      <c r="C175" s="7" t="s">
        <v>64</v>
      </c>
      <c r="D175" s="18">
        <f>D176</f>
        <v>0</v>
      </c>
      <c r="E175" s="18">
        <f>E176</f>
        <v>14000</v>
      </c>
      <c r="F175" s="39">
        <f>D175+E175</f>
        <v>14000</v>
      </c>
    </row>
    <row r="176" spans="1:6" s="3" customFormat="1" ht="15" customHeight="1">
      <c r="A176" s="228"/>
      <c r="B176" s="5">
        <v>250404</v>
      </c>
      <c r="C176" s="154" t="s">
        <v>28</v>
      </c>
      <c r="D176" s="152"/>
      <c r="E176" s="86">
        <v>14000</v>
      </c>
      <c r="F176" s="153">
        <f>D176+E176</f>
        <v>14000</v>
      </c>
    </row>
    <row r="177" spans="1:6" s="3" customFormat="1" ht="17.25" customHeight="1">
      <c r="A177" s="226"/>
      <c r="B177" s="11">
        <v>11</v>
      </c>
      <c r="C177" s="7" t="s">
        <v>43</v>
      </c>
      <c r="D177" s="18">
        <f>D178</f>
        <v>1000</v>
      </c>
      <c r="E177" s="8">
        <f>E179</f>
        <v>11200</v>
      </c>
      <c r="F177" s="39">
        <f aca="true" t="shared" si="6" ref="F177:F205">D177+E177</f>
        <v>12200</v>
      </c>
    </row>
    <row r="178" spans="1:6" s="3" customFormat="1" ht="17.25" customHeight="1">
      <c r="A178" s="228"/>
      <c r="B178" s="163" t="s">
        <v>261</v>
      </c>
      <c r="C178" s="154" t="s">
        <v>262</v>
      </c>
      <c r="D178" s="152">
        <v>1000</v>
      </c>
      <c r="E178" s="86"/>
      <c r="F178" s="153">
        <f t="shared" si="6"/>
        <v>1000</v>
      </c>
    </row>
    <row r="179" spans="1:6" s="3" customFormat="1" ht="15" customHeight="1">
      <c r="A179" s="228"/>
      <c r="B179" s="5">
        <v>250404</v>
      </c>
      <c r="C179" s="154" t="s">
        <v>28</v>
      </c>
      <c r="D179" s="152"/>
      <c r="E179" s="86">
        <v>11200</v>
      </c>
      <c r="F179" s="153">
        <f aca="true" t="shared" si="7" ref="F179:F185">D179+E179</f>
        <v>11200</v>
      </c>
    </row>
    <row r="180" spans="1:6" s="3" customFormat="1" ht="15" customHeight="1">
      <c r="A180" s="228"/>
      <c r="B180" s="11">
        <v>13</v>
      </c>
      <c r="C180" s="7" t="s">
        <v>33</v>
      </c>
      <c r="D180" s="18"/>
      <c r="E180" s="8">
        <f>E181</f>
        <v>5900</v>
      </c>
      <c r="F180" s="39">
        <f t="shared" si="7"/>
        <v>5900</v>
      </c>
    </row>
    <row r="181" spans="1:6" s="3" customFormat="1" ht="15" customHeight="1">
      <c r="A181" s="228"/>
      <c r="B181" s="5">
        <v>250404</v>
      </c>
      <c r="C181" s="154" t="s">
        <v>28</v>
      </c>
      <c r="D181" s="152"/>
      <c r="E181" s="86">
        <v>5900</v>
      </c>
      <c r="F181" s="153">
        <f t="shared" si="7"/>
        <v>5900</v>
      </c>
    </row>
    <row r="182" spans="1:6" s="3" customFormat="1" ht="15" customHeight="1">
      <c r="A182" s="228"/>
      <c r="B182" s="6" t="s">
        <v>54</v>
      </c>
      <c r="C182" s="19" t="s">
        <v>36</v>
      </c>
      <c r="D182" s="18">
        <f>D183</f>
        <v>0</v>
      </c>
      <c r="E182" s="18">
        <f>E183</f>
        <v>7900</v>
      </c>
      <c r="F182" s="39">
        <f t="shared" si="7"/>
        <v>7900</v>
      </c>
    </row>
    <row r="183" spans="1:6" s="3" customFormat="1" ht="15" customHeight="1">
      <c r="A183" s="228"/>
      <c r="B183" s="5">
        <v>250404</v>
      </c>
      <c r="C183" s="154" t="s">
        <v>28</v>
      </c>
      <c r="D183" s="152"/>
      <c r="E183" s="86">
        <v>7900</v>
      </c>
      <c r="F183" s="153">
        <f t="shared" si="7"/>
        <v>7900</v>
      </c>
    </row>
    <row r="184" spans="1:6" s="3" customFormat="1" ht="15" customHeight="1">
      <c r="A184" s="228"/>
      <c r="B184" s="182">
        <v>24</v>
      </c>
      <c r="C184" s="7" t="s">
        <v>179</v>
      </c>
      <c r="D184" s="18">
        <f>D185</f>
        <v>0</v>
      </c>
      <c r="E184" s="18">
        <f>E185</f>
        <v>21700</v>
      </c>
      <c r="F184" s="39">
        <f t="shared" si="7"/>
        <v>21700</v>
      </c>
    </row>
    <row r="185" spans="1:6" s="3" customFormat="1" ht="15" customHeight="1">
      <c r="A185" s="228"/>
      <c r="B185" s="5">
        <v>250404</v>
      </c>
      <c r="C185" s="154" t="s">
        <v>28</v>
      </c>
      <c r="D185" s="152"/>
      <c r="E185" s="86">
        <v>21700</v>
      </c>
      <c r="F185" s="153">
        <f t="shared" si="7"/>
        <v>21700</v>
      </c>
    </row>
    <row r="186" spans="1:6" s="3" customFormat="1" ht="28.5" customHeight="1">
      <c r="A186" s="228"/>
      <c r="B186" s="180" t="s">
        <v>51</v>
      </c>
      <c r="C186" s="19" t="s">
        <v>141</v>
      </c>
      <c r="D186" s="18">
        <f>D187</f>
        <v>10000</v>
      </c>
      <c r="E186" s="18">
        <f>E188</f>
        <v>27600</v>
      </c>
      <c r="F186" s="39">
        <f t="shared" si="6"/>
        <v>37600</v>
      </c>
    </row>
    <row r="187" spans="1:6" s="3" customFormat="1" ht="17.25" customHeight="1">
      <c r="A187" s="228"/>
      <c r="B187" s="163" t="s">
        <v>261</v>
      </c>
      <c r="C187" s="154" t="s">
        <v>262</v>
      </c>
      <c r="D187" s="152">
        <v>10000</v>
      </c>
      <c r="E187" s="86"/>
      <c r="F187" s="153">
        <f t="shared" si="6"/>
        <v>10000</v>
      </c>
    </row>
    <row r="188" spans="1:6" s="3" customFormat="1" ht="15" customHeight="1">
      <c r="A188" s="228"/>
      <c r="B188" s="5">
        <v>250404</v>
      </c>
      <c r="C188" s="154" t="s">
        <v>28</v>
      </c>
      <c r="D188" s="152"/>
      <c r="E188" s="86">
        <v>27600</v>
      </c>
      <c r="F188" s="153">
        <f>D188+E188</f>
        <v>27600</v>
      </c>
    </row>
    <row r="189" spans="1:6" s="3" customFormat="1" ht="17.25" customHeight="1">
      <c r="A189" s="228"/>
      <c r="B189" s="181" t="s">
        <v>32</v>
      </c>
      <c r="C189" s="34" t="s">
        <v>16</v>
      </c>
      <c r="D189" s="18">
        <f>D190</f>
        <v>6000</v>
      </c>
      <c r="E189" s="8">
        <f>E191</f>
        <v>36500</v>
      </c>
      <c r="F189" s="39">
        <f t="shared" si="6"/>
        <v>42500</v>
      </c>
    </row>
    <row r="190" spans="1:6" s="3" customFormat="1" ht="17.25" customHeight="1">
      <c r="A190" s="228"/>
      <c r="B190" s="163" t="s">
        <v>261</v>
      </c>
      <c r="C190" s="154" t="s">
        <v>262</v>
      </c>
      <c r="D190" s="152">
        <v>6000</v>
      </c>
      <c r="E190" s="86"/>
      <c r="F190" s="153">
        <f t="shared" si="6"/>
        <v>6000</v>
      </c>
    </row>
    <row r="191" spans="1:6" s="3" customFormat="1" ht="15" customHeight="1">
      <c r="A191" s="228"/>
      <c r="B191" s="5">
        <v>250404</v>
      </c>
      <c r="C191" s="154" t="s">
        <v>28</v>
      </c>
      <c r="D191" s="152"/>
      <c r="E191" s="86">
        <v>36500</v>
      </c>
      <c r="F191" s="153">
        <f>D191+E191</f>
        <v>36500</v>
      </c>
    </row>
    <row r="192" spans="1:6" s="3" customFormat="1" ht="17.25" customHeight="1">
      <c r="A192" s="228"/>
      <c r="B192" s="182">
        <v>44</v>
      </c>
      <c r="C192" s="7" t="s">
        <v>235</v>
      </c>
      <c r="D192" s="18">
        <f>D193</f>
        <v>6200</v>
      </c>
      <c r="E192" s="8">
        <f>E194</f>
        <v>90600</v>
      </c>
      <c r="F192" s="39">
        <f t="shared" si="6"/>
        <v>96800</v>
      </c>
    </row>
    <row r="193" spans="1:6" s="3" customFormat="1" ht="17.25" customHeight="1">
      <c r="A193" s="228"/>
      <c r="B193" s="163" t="s">
        <v>261</v>
      </c>
      <c r="C193" s="154" t="s">
        <v>262</v>
      </c>
      <c r="D193" s="152">
        <v>6200</v>
      </c>
      <c r="E193" s="86"/>
      <c r="F193" s="153">
        <f t="shared" si="6"/>
        <v>6200</v>
      </c>
    </row>
    <row r="194" spans="1:6" s="3" customFormat="1" ht="15" customHeight="1">
      <c r="A194" s="228"/>
      <c r="B194" s="5">
        <v>250404</v>
      </c>
      <c r="C194" s="154" t="s">
        <v>28</v>
      </c>
      <c r="D194" s="152"/>
      <c r="E194" s="86">
        <v>90600</v>
      </c>
      <c r="F194" s="153">
        <f>D194+E194</f>
        <v>90600</v>
      </c>
    </row>
    <row r="195" spans="1:6" s="3" customFormat="1" ht="17.25" customHeight="1">
      <c r="A195" s="228"/>
      <c r="B195" s="182">
        <v>47</v>
      </c>
      <c r="C195" s="34" t="s">
        <v>20</v>
      </c>
      <c r="D195" s="8">
        <f>D196</f>
        <v>1000</v>
      </c>
      <c r="E195" s="8">
        <f>E197</f>
        <v>9000</v>
      </c>
      <c r="F195" s="39">
        <f t="shared" si="6"/>
        <v>10000</v>
      </c>
    </row>
    <row r="196" spans="1:6" s="3" customFormat="1" ht="17.25" customHeight="1">
      <c r="A196" s="228"/>
      <c r="B196" s="163" t="s">
        <v>261</v>
      </c>
      <c r="C196" s="154" t="s">
        <v>262</v>
      </c>
      <c r="D196" s="152">
        <v>1000</v>
      </c>
      <c r="E196" s="86"/>
      <c r="F196" s="153">
        <f t="shared" si="6"/>
        <v>1000</v>
      </c>
    </row>
    <row r="197" spans="1:6" s="3" customFormat="1" ht="15" customHeight="1">
      <c r="A197" s="228"/>
      <c r="B197" s="5">
        <v>250404</v>
      </c>
      <c r="C197" s="154" t="s">
        <v>28</v>
      </c>
      <c r="D197" s="152"/>
      <c r="E197" s="86">
        <v>9000</v>
      </c>
      <c r="F197" s="153">
        <f>D197+E197</f>
        <v>9000</v>
      </c>
    </row>
    <row r="198" spans="1:6" s="3" customFormat="1" ht="17.25" customHeight="1">
      <c r="A198" s="228"/>
      <c r="B198" s="182">
        <v>65</v>
      </c>
      <c r="C198" s="16" t="s">
        <v>42</v>
      </c>
      <c r="D198" s="8">
        <f>D199</f>
        <v>200</v>
      </c>
      <c r="E198" s="8">
        <f>E200</f>
        <v>11300</v>
      </c>
      <c r="F198" s="39">
        <f t="shared" si="6"/>
        <v>11500</v>
      </c>
    </row>
    <row r="199" spans="1:6" s="3" customFormat="1" ht="17.25" customHeight="1">
      <c r="A199" s="228"/>
      <c r="B199" s="163" t="s">
        <v>261</v>
      </c>
      <c r="C199" s="154" t="s">
        <v>262</v>
      </c>
      <c r="D199" s="152">
        <v>200</v>
      </c>
      <c r="E199" s="86"/>
      <c r="F199" s="153">
        <f t="shared" si="6"/>
        <v>200</v>
      </c>
    </row>
    <row r="200" spans="1:6" s="3" customFormat="1" ht="15" customHeight="1">
      <c r="A200" s="228"/>
      <c r="B200" s="5">
        <v>250404</v>
      </c>
      <c r="C200" s="154" t="s">
        <v>28</v>
      </c>
      <c r="D200" s="152"/>
      <c r="E200" s="86">
        <v>11300</v>
      </c>
      <c r="F200" s="153">
        <f>D200+E200</f>
        <v>11300</v>
      </c>
    </row>
    <row r="201" spans="1:6" s="3" customFormat="1" ht="17.25" customHeight="1">
      <c r="A201" s="228"/>
      <c r="B201" s="182">
        <v>73</v>
      </c>
      <c r="C201" s="16" t="s">
        <v>205</v>
      </c>
      <c r="D201" s="8">
        <f>D202</f>
        <v>15400</v>
      </c>
      <c r="E201" s="8">
        <f>E203</f>
        <v>74700</v>
      </c>
      <c r="F201" s="39">
        <f t="shared" si="6"/>
        <v>90100</v>
      </c>
    </row>
    <row r="202" spans="1:6" s="3" customFormat="1" ht="17.25" customHeight="1">
      <c r="A202" s="228"/>
      <c r="B202" s="163" t="s">
        <v>261</v>
      </c>
      <c r="C202" s="154" t="s">
        <v>262</v>
      </c>
      <c r="D202" s="152">
        <v>15400</v>
      </c>
      <c r="E202" s="86"/>
      <c r="F202" s="153">
        <f t="shared" si="6"/>
        <v>15400</v>
      </c>
    </row>
    <row r="203" spans="1:6" s="3" customFormat="1" ht="15" customHeight="1">
      <c r="A203" s="228"/>
      <c r="B203" s="5">
        <v>250404</v>
      </c>
      <c r="C203" s="154" t="s">
        <v>28</v>
      </c>
      <c r="D203" s="152"/>
      <c r="E203" s="86">
        <v>74700</v>
      </c>
      <c r="F203" s="153">
        <f>D203+E203</f>
        <v>74700</v>
      </c>
    </row>
    <row r="204" spans="1:6" s="3" customFormat="1" ht="17.25" customHeight="1">
      <c r="A204" s="228"/>
      <c r="B204" s="30" t="s">
        <v>60</v>
      </c>
      <c r="C204" s="183" t="s">
        <v>211</v>
      </c>
      <c r="D204" s="8">
        <f>D205</f>
        <v>7800</v>
      </c>
      <c r="E204" s="8">
        <f>E206</f>
        <v>21000</v>
      </c>
      <c r="F204" s="39">
        <f t="shared" si="6"/>
        <v>28800</v>
      </c>
    </row>
    <row r="205" spans="1:6" s="3" customFormat="1" ht="17.25" customHeight="1">
      <c r="A205" s="227"/>
      <c r="B205" s="163" t="s">
        <v>261</v>
      </c>
      <c r="C205" s="154" t="s">
        <v>262</v>
      </c>
      <c r="D205" s="152">
        <v>7800</v>
      </c>
      <c r="E205" s="86"/>
      <c r="F205" s="153">
        <f t="shared" si="6"/>
        <v>7800</v>
      </c>
    </row>
    <row r="206" spans="1:6" s="3" customFormat="1" ht="15" customHeight="1">
      <c r="A206" s="227"/>
      <c r="B206" s="5">
        <v>250404</v>
      </c>
      <c r="C206" s="154" t="s">
        <v>28</v>
      </c>
      <c r="D206" s="152"/>
      <c r="E206" s="86">
        <v>21000</v>
      </c>
      <c r="F206" s="153">
        <f>D206+E206</f>
        <v>21000</v>
      </c>
    </row>
    <row r="207" spans="1:6" s="3" customFormat="1" ht="26.25" customHeight="1">
      <c r="A207" s="170">
        <v>30</v>
      </c>
      <c r="B207" s="7"/>
      <c r="C207" s="171" t="s">
        <v>213</v>
      </c>
      <c r="D207" s="17">
        <f>D208</f>
        <v>15000</v>
      </c>
      <c r="E207" s="12"/>
      <c r="F207" s="38">
        <f aca="true" t="shared" si="8" ref="F207:F225">D207+E207</f>
        <v>15000</v>
      </c>
    </row>
    <row r="208" spans="1:6" s="3" customFormat="1" ht="18" customHeight="1">
      <c r="A208" s="274"/>
      <c r="B208" s="6" t="s">
        <v>31</v>
      </c>
      <c r="C208" s="7" t="s">
        <v>12</v>
      </c>
      <c r="D208" s="18">
        <f>D209</f>
        <v>15000</v>
      </c>
      <c r="E208" s="8"/>
      <c r="F208" s="9">
        <f t="shared" si="8"/>
        <v>15000</v>
      </c>
    </row>
    <row r="209" spans="1:6" s="3" customFormat="1" ht="16.5" customHeight="1">
      <c r="A209" s="275"/>
      <c r="B209" s="5">
        <v>250404</v>
      </c>
      <c r="C209" s="154" t="s">
        <v>28</v>
      </c>
      <c r="D209" s="152">
        <v>15000</v>
      </c>
      <c r="E209" s="86"/>
      <c r="F209" s="206">
        <f t="shared" si="8"/>
        <v>15000</v>
      </c>
    </row>
    <row r="210" spans="1:6" s="3" customFormat="1" ht="41.25" customHeight="1">
      <c r="A210" s="170">
        <v>31</v>
      </c>
      <c r="B210" s="7"/>
      <c r="C210" s="171" t="s">
        <v>251</v>
      </c>
      <c r="D210" s="17">
        <f>D211</f>
        <v>71219</v>
      </c>
      <c r="E210" s="17">
        <f>E211</f>
        <v>75250</v>
      </c>
      <c r="F210" s="31">
        <f t="shared" si="8"/>
        <v>146469</v>
      </c>
    </row>
    <row r="211" spans="1:6" s="3" customFormat="1" ht="18" customHeight="1">
      <c r="A211" s="274"/>
      <c r="B211" s="6" t="s">
        <v>31</v>
      </c>
      <c r="C211" s="7" t="s">
        <v>12</v>
      </c>
      <c r="D211" s="18">
        <f>D212</f>
        <v>71219</v>
      </c>
      <c r="E211" s="18">
        <f>E212</f>
        <v>75250</v>
      </c>
      <c r="F211" s="9">
        <f t="shared" si="8"/>
        <v>146469</v>
      </c>
    </row>
    <row r="212" spans="1:6" s="3" customFormat="1" ht="15" customHeight="1">
      <c r="A212" s="275"/>
      <c r="B212" s="5">
        <v>250404</v>
      </c>
      <c r="C212" s="154" t="s">
        <v>28</v>
      </c>
      <c r="D212" s="152">
        <v>71219</v>
      </c>
      <c r="E212" s="86">
        <v>75250</v>
      </c>
      <c r="F212" s="206">
        <f t="shared" si="8"/>
        <v>146469</v>
      </c>
    </row>
    <row r="213" spans="1:6" s="3" customFormat="1" ht="27.75" customHeight="1">
      <c r="A213" s="170">
        <v>32</v>
      </c>
      <c r="B213" s="7"/>
      <c r="C213" s="13" t="s">
        <v>236</v>
      </c>
      <c r="D213" s="17">
        <f>D214</f>
        <v>457000</v>
      </c>
      <c r="E213" s="12"/>
      <c r="F213" s="31">
        <f t="shared" si="8"/>
        <v>457000</v>
      </c>
    </row>
    <row r="214" spans="1:6" s="3" customFormat="1" ht="20.25" customHeight="1">
      <c r="A214" s="274"/>
      <c r="B214" s="6" t="s">
        <v>31</v>
      </c>
      <c r="C214" s="7" t="s">
        <v>12</v>
      </c>
      <c r="D214" s="18">
        <f>D215</f>
        <v>457000</v>
      </c>
      <c r="E214" s="8"/>
      <c r="F214" s="9">
        <f t="shared" si="8"/>
        <v>457000</v>
      </c>
    </row>
    <row r="215" spans="1:6" s="3" customFormat="1" ht="12.75" customHeight="1">
      <c r="A215" s="275"/>
      <c r="B215" s="5">
        <v>250404</v>
      </c>
      <c r="C215" s="154" t="s">
        <v>28</v>
      </c>
      <c r="D215" s="152">
        <v>457000</v>
      </c>
      <c r="E215" s="86"/>
      <c r="F215" s="206">
        <f t="shared" si="8"/>
        <v>457000</v>
      </c>
    </row>
    <row r="216" spans="1:6" s="3" customFormat="1" ht="31.5" customHeight="1">
      <c r="A216" s="170">
        <v>33</v>
      </c>
      <c r="B216" s="7"/>
      <c r="C216" s="13" t="s">
        <v>237</v>
      </c>
      <c r="D216" s="17">
        <f>D217</f>
        <v>66230</v>
      </c>
      <c r="E216" s="17">
        <f>E217</f>
        <v>10500</v>
      </c>
      <c r="F216" s="31">
        <f t="shared" si="8"/>
        <v>76730</v>
      </c>
    </row>
    <row r="217" spans="1:6" s="3" customFormat="1" ht="17.25" customHeight="1">
      <c r="A217" s="274"/>
      <c r="B217" s="6" t="s">
        <v>31</v>
      </c>
      <c r="C217" s="7" t="s">
        <v>12</v>
      </c>
      <c r="D217" s="18">
        <f>D218</f>
        <v>66230</v>
      </c>
      <c r="E217" s="18">
        <f>E218</f>
        <v>10500</v>
      </c>
      <c r="F217" s="9">
        <f t="shared" si="8"/>
        <v>76730</v>
      </c>
    </row>
    <row r="218" spans="1:6" s="3" customFormat="1" ht="15.75" customHeight="1">
      <c r="A218" s="275"/>
      <c r="B218" s="5">
        <v>250404</v>
      </c>
      <c r="C218" s="154" t="s">
        <v>28</v>
      </c>
      <c r="D218" s="152">
        <v>66230</v>
      </c>
      <c r="E218" s="86">
        <v>10500</v>
      </c>
      <c r="F218" s="206">
        <f t="shared" si="8"/>
        <v>76730</v>
      </c>
    </row>
    <row r="219" spans="1:6" s="3" customFormat="1" ht="42.75" customHeight="1">
      <c r="A219" s="170">
        <v>34</v>
      </c>
      <c r="B219" s="7"/>
      <c r="C219" s="13" t="s">
        <v>218</v>
      </c>
      <c r="D219" s="17">
        <f>D220</f>
        <v>110400</v>
      </c>
      <c r="E219" s="12"/>
      <c r="F219" s="31">
        <f t="shared" si="8"/>
        <v>110400</v>
      </c>
    </row>
    <row r="220" spans="1:6" s="3" customFormat="1" ht="18" customHeight="1">
      <c r="A220" s="274"/>
      <c r="B220" s="6" t="s">
        <v>31</v>
      </c>
      <c r="C220" s="7" t="s">
        <v>12</v>
      </c>
      <c r="D220" s="18">
        <f>D221</f>
        <v>110400</v>
      </c>
      <c r="E220" s="8"/>
      <c r="F220" s="9">
        <f t="shared" si="8"/>
        <v>110400</v>
      </c>
    </row>
    <row r="221" spans="1:6" s="3" customFormat="1" ht="13.5" customHeight="1">
      <c r="A221" s="278"/>
      <c r="B221" s="5">
        <v>250404</v>
      </c>
      <c r="C221" s="154" t="s">
        <v>28</v>
      </c>
      <c r="D221" s="152">
        <v>110400</v>
      </c>
      <c r="E221" s="86"/>
      <c r="F221" s="208">
        <f t="shared" si="8"/>
        <v>110400</v>
      </c>
    </row>
    <row r="222" spans="1:6" s="3" customFormat="1" ht="58.5" customHeight="1">
      <c r="A222" s="221">
        <v>35</v>
      </c>
      <c r="B222" s="54"/>
      <c r="C222" s="55" t="s">
        <v>173</v>
      </c>
      <c r="D222" s="54"/>
      <c r="E222" s="56">
        <f>E223</f>
        <v>1467870</v>
      </c>
      <c r="F222" s="219">
        <f t="shared" si="8"/>
        <v>1467870</v>
      </c>
    </row>
    <row r="223" spans="1:6" s="3" customFormat="1" ht="18.75" customHeight="1">
      <c r="A223" s="226"/>
      <c r="B223" s="6">
        <v>48</v>
      </c>
      <c r="C223" s="19" t="s">
        <v>113</v>
      </c>
      <c r="D223" s="5"/>
      <c r="E223" s="8">
        <f>E224+E225</f>
        <v>1467870</v>
      </c>
      <c r="F223" s="37">
        <f t="shared" si="8"/>
        <v>1467870</v>
      </c>
    </row>
    <row r="224" spans="1:6" s="3" customFormat="1" ht="18.75" customHeight="1">
      <c r="A224" s="228"/>
      <c r="B224" s="214" t="s">
        <v>114</v>
      </c>
      <c r="C224" s="215" t="s">
        <v>115</v>
      </c>
      <c r="D224" s="5"/>
      <c r="E224" s="86">
        <f>500000+163550+100000</f>
        <v>763550</v>
      </c>
      <c r="F224" s="208">
        <f t="shared" si="8"/>
        <v>763550</v>
      </c>
    </row>
    <row r="225" spans="1:6" s="3" customFormat="1" ht="30" customHeight="1" thickBot="1">
      <c r="A225" s="247"/>
      <c r="B225" s="248" t="s">
        <v>116</v>
      </c>
      <c r="C225" s="249" t="s">
        <v>117</v>
      </c>
      <c r="D225" s="250"/>
      <c r="E225" s="251">
        <v>704320</v>
      </c>
      <c r="F225" s="252">
        <f t="shared" si="8"/>
        <v>704320</v>
      </c>
    </row>
    <row r="226" spans="1:7" ht="16.5" hidden="1" thickBot="1">
      <c r="A226" s="192"/>
      <c r="B226" s="184"/>
      <c r="C226" s="185" t="s">
        <v>219</v>
      </c>
      <c r="D226" s="209" t="e">
        <f>D11+D27+D55+D58+D63+D66+D71+D82+D85+D88+D91+D99+D103+D110+D113+D118+D121+D124+D128+D156+D160+D163+D167+#REF!+D207+D210+D213+D216+D219+D222</f>
        <v>#REF!</v>
      </c>
      <c r="E226" s="209" t="e">
        <f>E11+E27+E55+E58+E63+E66+E71+E82+E85+E88+E91+E99+E103+E110+E113+E118+E121+E124+E128+E156+E160+E163+E167+#REF!+E207+E210+E213+E216+E219+E222</f>
        <v>#REF!</v>
      </c>
      <c r="F226" s="232" t="e">
        <f>F11+F27+F55+F58+F63+F66+F71+F82+F85+F88+F91+F99+F103+F110+F113+F118+F121+F124+F128+F156+F160+F163+F167+#REF!+F207+F210+F213+F216+F219+F222</f>
        <v>#REF!</v>
      </c>
      <c r="G226" s="210" t="e">
        <f>F226-E226-D226</f>
        <v>#REF!</v>
      </c>
    </row>
    <row r="227" ht="42.75" customHeight="1">
      <c r="B227" s="186"/>
    </row>
    <row r="228" spans="1:4" ht="15.75" customHeight="1">
      <c r="A228" s="97"/>
      <c r="B228" s="273" t="s">
        <v>238</v>
      </c>
      <c r="C228" s="273"/>
      <c r="D228" s="187"/>
    </row>
    <row r="229" spans="1:6" ht="16.5">
      <c r="A229" s="97"/>
      <c r="B229" s="273" t="s">
        <v>239</v>
      </c>
      <c r="C229" s="273"/>
      <c r="E229" s="279" t="s">
        <v>62</v>
      </c>
      <c r="F229" s="279"/>
    </row>
    <row r="230" ht="14.25" customHeight="1">
      <c r="A230" s="97"/>
    </row>
    <row r="233" spans="3:5" ht="15.75">
      <c r="C233" s="3"/>
      <c r="D233" s="93"/>
      <c r="E233" s="225">
        <f>E234+E235+E236+E237</f>
        <v>58778620</v>
      </c>
    </row>
    <row r="234" spans="3:5" ht="15.75">
      <c r="C234" s="3" t="s">
        <v>164</v>
      </c>
      <c r="D234" s="91"/>
      <c r="E234" s="90">
        <f>54434700-60000</f>
        <v>54374700</v>
      </c>
    </row>
    <row r="235" spans="3:5" ht="15.75">
      <c r="C235" s="3" t="s">
        <v>165</v>
      </c>
      <c r="D235" s="3"/>
      <c r="E235" s="90">
        <f>1901900+500000</f>
        <v>2401900</v>
      </c>
    </row>
    <row r="236" spans="3:5" ht="15.75">
      <c r="C236" s="3" t="s">
        <v>166</v>
      </c>
      <c r="D236" s="3"/>
      <c r="E236" s="90">
        <f>E123</f>
        <v>1197700</v>
      </c>
    </row>
    <row r="237" spans="3:5" ht="15.75">
      <c r="C237" s="3" t="s">
        <v>167</v>
      </c>
      <c r="D237" s="3"/>
      <c r="E237" s="90">
        <f>E225+E155</f>
        <v>804320</v>
      </c>
    </row>
    <row r="238" ht="12.75">
      <c r="E238" s="210" t="e">
        <f>E226-E234-E235-E236-E237</f>
        <v>#REF!</v>
      </c>
    </row>
  </sheetData>
  <mergeCells count="26">
    <mergeCell ref="A5:F5"/>
    <mergeCell ref="A6:F6"/>
    <mergeCell ref="A8:A9"/>
    <mergeCell ref="C8:C9"/>
    <mergeCell ref="D8:F8"/>
    <mergeCell ref="G9:G10"/>
    <mergeCell ref="A56:A57"/>
    <mergeCell ref="A59:A62"/>
    <mergeCell ref="A64:A65"/>
    <mergeCell ref="A50:A51"/>
    <mergeCell ref="A72:A81"/>
    <mergeCell ref="B228:C228"/>
    <mergeCell ref="A83:A84"/>
    <mergeCell ref="A89:A90"/>
    <mergeCell ref="A122:A123"/>
    <mergeCell ref="A125:A127"/>
    <mergeCell ref="A86:A87"/>
    <mergeCell ref="E229:F229"/>
    <mergeCell ref="B229:C229"/>
    <mergeCell ref="A111:A112"/>
    <mergeCell ref="A161:A162"/>
    <mergeCell ref="A208:A209"/>
    <mergeCell ref="A211:A212"/>
    <mergeCell ref="A214:A215"/>
    <mergeCell ref="A217:A218"/>
    <mergeCell ref="A220:A221"/>
  </mergeCells>
  <printOptions/>
  <pageMargins left="0.66" right="0.2" top="0.38" bottom="0.34" header="0.4" footer="0.35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218"/>
  <sheetViews>
    <sheetView showZeros="0" tabSelected="1" view="pageBreakPreview" zoomScaleSheetLayoutView="100" workbookViewId="0" topLeftCell="A202">
      <selection activeCell="B208" sqref="B208:F209"/>
    </sheetView>
  </sheetViews>
  <sheetFormatPr defaultColWidth="9.00390625" defaultRowHeight="12.75"/>
  <cols>
    <col min="1" max="1" width="4.25390625" style="3" customWidth="1"/>
    <col min="2" max="2" width="12.625" style="1" customWidth="1"/>
    <col min="3" max="3" width="58.125" style="1" customWidth="1"/>
    <col min="4" max="4" width="14.125" style="1" customWidth="1"/>
    <col min="5" max="5" width="14.25390625" style="1" customWidth="1"/>
    <col min="6" max="6" width="16.00390625" style="1" customWidth="1"/>
    <col min="7" max="7" width="12.625" style="1" bestFit="1" customWidth="1"/>
    <col min="8" max="8" width="14.00390625" style="1" bestFit="1" customWidth="1"/>
    <col min="9" max="16384" width="9.125" style="1" customWidth="1"/>
  </cols>
  <sheetData>
    <row r="1" spans="4:6" ht="12.75">
      <c r="D1" s="282" t="s">
        <v>283</v>
      </c>
      <c r="E1" s="282"/>
      <c r="F1" s="144"/>
    </row>
    <row r="2" spans="4:6" ht="15" customHeight="1">
      <c r="D2" s="145"/>
      <c r="E2" s="143" t="s">
        <v>7</v>
      </c>
      <c r="F2" s="145"/>
    </row>
    <row r="3" spans="3:6" ht="12.75" customHeight="1">
      <c r="C3" s="146"/>
      <c r="D3" s="146" t="s">
        <v>285</v>
      </c>
      <c r="E3" s="146"/>
      <c r="F3" s="146"/>
    </row>
    <row r="4" spans="3:6" ht="12" customHeight="1">
      <c r="C4" s="146"/>
      <c r="D4" s="146"/>
      <c r="E4" s="146"/>
      <c r="F4" s="146"/>
    </row>
    <row r="5" spans="1:6" ht="16.5" customHeight="1">
      <c r="A5" s="263" t="s">
        <v>8</v>
      </c>
      <c r="B5" s="263"/>
      <c r="C5" s="263"/>
      <c r="D5" s="263"/>
      <c r="E5" s="263"/>
      <c r="F5" s="263"/>
    </row>
    <row r="6" spans="1:6" ht="48" customHeight="1">
      <c r="A6" s="264" t="s">
        <v>284</v>
      </c>
      <c r="B6" s="264"/>
      <c r="C6" s="264"/>
      <c r="D6" s="264"/>
      <c r="E6" s="264"/>
      <c r="F6" s="264"/>
    </row>
    <row r="7" spans="1:6" ht="15" customHeight="1" thickBot="1">
      <c r="A7" s="93"/>
      <c r="B7" s="147"/>
      <c r="C7" s="147"/>
      <c r="D7" s="148"/>
      <c r="E7" s="148"/>
      <c r="F7" s="148" t="s">
        <v>29</v>
      </c>
    </row>
    <row r="8" spans="1:11" ht="30" customHeight="1">
      <c r="A8" s="265" t="s">
        <v>6</v>
      </c>
      <c r="B8" s="241" t="s">
        <v>3</v>
      </c>
      <c r="C8" s="267" t="s">
        <v>5</v>
      </c>
      <c r="D8" s="269" t="s">
        <v>142</v>
      </c>
      <c r="E8" s="269"/>
      <c r="F8" s="270"/>
      <c r="G8" s="2"/>
      <c r="H8" s="2"/>
      <c r="K8" s="2"/>
    </row>
    <row r="9" spans="1:8" ht="39" customHeight="1" thickBot="1">
      <c r="A9" s="266"/>
      <c r="B9" s="242" t="s">
        <v>4</v>
      </c>
      <c r="C9" s="268"/>
      <c r="D9" s="234" t="s">
        <v>9</v>
      </c>
      <c r="E9" s="234" t="s">
        <v>10</v>
      </c>
      <c r="F9" s="235" t="s">
        <v>11</v>
      </c>
      <c r="G9" s="271"/>
      <c r="H9" s="2"/>
    </row>
    <row r="10" spans="1:8" ht="12.75" customHeight="1" thickBot="1">
      <c r="A10" s="236">
        <v>1</v>
      </c>
      <c r="B10" s="237">
        <v>2</v>
      </c>
      <c r="C10" s="238">
        <v>3</v>
      </c>
      <c r="D10" s="239">
        <v>4</v>
      </c>
      <c r="E10" s="239">
        <v>5</v>
      </c>
      <c r="F10" s="240">
        <v>6</v>
      </c>
      <c r="G10" s="271"/>
      <c r="H10" s="2"/>
    </row>
    <row r="11" spans="1:8" ht="19.5" customHeight="1">
      <c r="A11" s="72" t="s">
        <v>58</v>
      </c>
      <c r="B11" s="233"/>
      <c r="C11" s="137" t="s">
        <v>136</v>
      </c>
      <c r="D11" s="56">
        <f>D12</f>
        <v>9491588.29</v>
      </c>
      <c r="E11" s="56">
        <f>E12</f>
        <v>2779700</v>
      </c>
      <c r="F11" s="69">
        <f aca="true" t="shared" si="0" ref="F11:F20">D11+E11</f>
        <v>12271288.29</v>
      </c>
      <c r="G11" s="211"/>
      <c r="H11" s="212"/>
    </row>
    <row r="12" spans="1:8" ht="17.25" customHeight="1">
      <c r="A12" s="131"/>
      <c r="B12" s="14" t="s">
        <v>63</v>
      </c>
      <c r="C12" s="19" t="s">
        <v>64</v>
      </c>
      <c r="D12" s="8">
        <f>D17</f>
        <v>9491588.29</v>
      </c>
      <c r="E12" s="8">
        <f>E17</f>
        <v>2779700</v>
      </c>
      <c r="F12" s="70">
        <f t="shared" si="0"/>
        <v>12271288.29</v>
      </c>
      <c r="G12" s="149"/>
      <c r="H12" s="2"/>
    </row>
    <row r="13" spans="1:8" ht="15.75" customHeight="1" hidden="1">
      <c r="A13" s="132"/>
      <c r="B13" s="150" t="s">
        <v>83</v>
      </c>
      <c r="C13" s="151" t="s">
        <v>84</v>
      </c>
      <c r="D13" s="152"/>
      <c r="E13" s="86">
        <v>1195700</v>
      </c>
      <c r="F13" s="153">
        <f t="shared" si="0"/>
        <v>1195700</v>
      </c>
      <c r="G13" s="149"/>
      <c r="H13" s="2"/>
    </row>
    <row r="14" spans="1:8" ht="17.25" customHeight="1" hidden="1">
      <c r="A14" s="132"/>
      <c r="B14" s="150" t="s">
        <v>85</v>
      </c>
      <c r="C14" s="151" t="s">
        <v>86</v>
      </c>
      <c r="D14" s="152"/>
      <c r="E14" s="86">
        <v>1409000</v>
      </c>
      <c r="F14" s="153">
        <f t="shared" si="0"/>
        <v>1409000</v>
      </c>
      <c r="G14" s="149"/>
      <c r="H14" s="2"/>
    </row>
    <row r="15" spans="1:8" ht="19.5" customHeight="1" hidden="1">
      <c r="A15" s="132"/>
      <c r="B15" s="150" t="s">
        <v>87</v>
      </c>
      <c r="C15" s="151" t="s">
        <v>88</v>
      </c>
      <c r="D15" s="152"/>
      <c r="E15" s="86">
        <v>20000</v>
      </c>
      <c r="F15" s="153">
        <f t="shared" si="0"/>
        <v>20000</v>
      </c>
      <c r="G15" s="149"/>
      <c r="H15" s="2"/>
    </row>
    <row r="16" spans="1:8" ht="27" customHeight="1" hidden="1">
      <c r="A16" s="132"/>
      <c r="B16" s="150" t="s">
        <v>90</v>
      </c>
      <c r="C16" s="151" t="s">
        <v>91</v>
      </c>
      <c r="D16" s="152"/>
      <c r="E16" s="86">
        <v>30000</v>
      </c>
      <c r="F16" s="153">
        <f t="shared" si="0"/>
        <v>30000</v>
      </c>
      <c r="G16" s="149"/>
      <c r="H16" s="2"/>
    </row>
    <row r="17" spans="1:8" ht="21" customHeight="1">
      <c r="A17" s="254"/>
      <c r="B17" s="14" t="s">
        <v>267</v>
      </c>
      <c r="C17" s="19" t="s">
        <v>275</v>
      </c>
      <c r="D17" s="18">
        <f>9881588.29-390000</f>
        <v>9491588.29</v>
      </c>
      <c r="E17" s="8">
        <v>2779700</v>
      </c>
      <c r="F17" s="39">
        <f t="shared" si="0"/>
        <v>12271288.29</v>
      </c>
      <c r="G17" s="149"/>
      <c r="H17" s="2"/>
    </row>
    <row r="18" spans="1:8" s="162" customFormat="1" ht="24.75" customHeight="1">
      <c r="A18" s="255"/>
      <c r="B18" s="150" t="s">
        <v>92</v>
      </c>
      <c r="C18" s="151" t="s">
        <v>93</v>
      </c>
      <c r="D18" s="152">
        <v>9070988.29</v>
      </c>
      <c r="E18" s="86">
        <v>50000</v>
      </c>
      <c r="F18" s="153">
        <f t="shared" si="0"/>
        <v>9120988.29</v>
      </c>
      <c r="G18" s="256"/>
      <c r="H18" s="257"/>
    </row>
    <row r="19" spans="1:8" ht="19.5" customHeight="1" hidden="1">
      <c r="A19" s="132"/>
      <c r="B19" s="150" t="s">
        <v>94</v>
      </c>
      <c r="C19" s="151" t="s">
        <v>95</v>
      </c>
      <c r="D19" s="152"/>
      <c r="E19" s="86">
        <v>15000</v>
      </c>
      <c r="F19" s="153">
        <f t="shared" si="0"/>
        <v>15000</v>
      </c>
      <c r="G19" s="149"/>
      <c r="H19" s="2"/>
    </row>
    <row r="20" spans="1:8" ht="16.5" customHeight="1" hidden="1">
      <c r="A20" s="132"/>
      <c r="B20" s="150" t="s">
        <v>96</v>
      </c>
      <c r="C20" s="151" t="s">
        <v>97</v>
      </c>
      <c r="D20" s="152"/>
      <c r="E20" s="86">
        <v>30000</v>
      </c>
      <c r="F20" s="153">
        <f t="shared" si="0"/>
        <v>30000</v>
      </c>
      <c r="G20" s="149"/>
      <c r="H20" s="2"/>
    </row>
    <row r="21" spans="1:9" s="3" customFormat="1" ht="18" customHeight="1" hidden="1">
      <c r="A21" s="132"/>
      <c r="B21" s="5">
        <v>250404</v>
      </c>
      <c r="C21" s="154" t="s">
        <v>28</v>
      </c>
      <c r="D21" s="152"/>
      <c r="E21" s="86">
        <v>30000</v>
      </c>
      <c r="F21" s="153">
        <f>E21</f>
        <v>30000</v>
      </c>
      <c r="G21" s="157"/>
      <c r="H21" s="158"/>
      <c r="I21" s="20"/>
    </row>
    <row r="22" spans="1:9" s="3" customFormat="1" ht="28.5" customHeight="1">
      <c r="A22" s="245">
        <v>2</v>
      </c>
      <c r="B22" s="11"/>
      <c r="C22" s="13" t="s">
        <v>220</v>
      </c>
      <c r="D22" s="12">
        <f>D23</f>
        <v>197098</v>
      </c>
      <c r="E22" s="159">
        <f>E23</f>
        <v>2272300</v>
      </c>
      <c r="F22" s="38">
        <f>D22+E22</f>
        <v>2469398</v>
      </c>
      <c r="G22" s="157"/>
      <c r="H22" s="188"/>
      <c r="I22" s="20"/>
    </row>
    <row r="23" spans="1:9" s="3" customFormat="1" ht="18.75" customHeight="1">
      <c r="A23" s="246"/>
      <c r="B23" s="11">
        <v>14</v>
      </c>
      <c r="C23" s="34" t="s">
        <v>179</v>
      </c>
      <c r="D23" s="8">
        <f>D24+D25+D26+D27+D28</f>
        <v>197098</v>
      </c>
      <c r="E23" s="73">
        <f>E24+E26+E28+E27+E25</f>
        <v>2272300</v>
      </c>
      <c r="F23" s="39">
        <f>D23+E23</f>
        <v>2469398</v>
      </c>
      <c r="G23" s="157"/>
      <c r="H23" s="158"/>
      <c r="I23" s="20"/>
    </row>
    <row r="24" spans="1:8" ht="19.5" customHeight="1">
      <c r="A24" s="246"/>
      <c r="B24" s="150" t="s">
        <v>75</v>
      </c>
      <c r="C24" s="154" t="s">
        <v>76</v>
      </c>
      <c r="D24" s="152">
        <v>81383</v>
      </c>
      <c r="E24" s="220">
        <v>1537200</v>
      </c>
      <c r="F24" s="153">
        <f>D24+E24</f>
        <v>1618583</v>
      </c>
      <c r="G24" s="149"/>
      <c r="H24" s="2"/>
    </row>
    <row r="25" spans="1:8" ht="18.75" customHeight="1">
      <c r="A25" s="246"/>
      <c r="B25" s="150" t="s">
        <v>77</v>
      </c>
      <c r="C25" s="154" t="s">
        <v>78</v>
      </c>
      <c r="D25" s="152">
        <v>43350</v>
      </c>
      <c r="E25" s="220">
        <v>339500</v>
      </c>
      <c r="F25" s="153"/>
      <c r="G25" s="149"/>
      <c r="H25" s="2"/>
    </row>
    <row r="26" spans="1:8" ht="39.75" customHeight="1">
      <c r="A26" s="246"/>
      <c r="B26" s="150" t="s">
        <v>79</v>
      </c>
      <c r="C26" s="151" t="s">
        <v>80</v>
      </c>
      <c r="D26" s="152">
        <v>44825</v>
      </c>
      <c r="E26" s="220">
        <v>177800</v>
      </c>
      <c r="F26" s="153">
        <f aca="true" t="shared" si="1" ref="F26:F42">D26+E26</f>
        <v>222625</v>
      </c>
      <c r="G26" s="149"/>
      <c r="H26" s="2"/>
    </row>
    <row r="27" spans="1:8" ht="16.5" customHeight="1">
      <c r="A27" s="246"/>
      <c r="B27" s="150" t="s">
        <v>81</v>
      </c>
      <c r="C27" s="154" t="s">
        <v>82</v>
      </c>
      <c r="D27" s="152">
        <v>7360</v>
      </c>
      <c r="E27" s="220">
        <v>50000</v>
      </c>
      <c r="F27" s="153">
        <f t="shared" si="1"/>
        <v>57360</v>
      </c>
      <c r="G27" s="149"/>
      <c r="H27" s="2"/>
    </row>
    <row r="28" spans="1:8" ht="17.25" customHeight="1">
      <c r="A28" s="243"/>
      <c r="B28" s="150" t="s">
        <v>154</v>
      </c>
      <c r="C28" s="154" t="s">
        <v>155</v>
      </c>
      <c r="D28" s="152">
        <v>20180</v>
      </c>
      <c r="E28" s="220">
        <v>167800</v>
      </c>
      <c r="F28" s="153">
        <f t="shared" si="1"/>
        <v>187980</v>
      </c>
      <c r="G28" s="149"/>
      <c r="H28" s="2"/>
    </row>
    <row r="29" spans="1:8" ht="16.5" customHeight="1">
      <c r="A29" s="244">
        <v>3</v>
      </c>
      <c r="B29" s="150"/>
      <c r="C29" s="13" t="s">
        <v>279</v>
      </c>
      <c r="D29" s="17">
        <f>D30</f>
        <v>1129683</v>
      </c>
      <c r="E29" s="17">
        <f>E30</f>
        <v>0</v>
      </c>
      <c r="F29" s="31">
        <f t="shared" si="1"/>
        <v>1129683</v>
      </c>
      <c r="G29" s="149"/>
      <c r="H29" s="2"/>
    </row>
    <row r="30" spans="1:8" ht="17.25" customHeight="1">
      <c r="A30" s="131"/>
      <c r="B30" s="11">
        <v>14</v>
      </c>
      <c r="C30" s="34" t="s">
        <v>179</v>
      </c>
      <c r="D30" s="18">
        <f>D31+D32+D33+D34</f>
        <v>1129683</v>
      </c>
      <c r="E30" s="18">
        <f>E31+E32+E33+E34</f>
        <v>0</v>
      </c>
      <c r="F30" s="9">
        <f t="shared" si="1"/>
        <v>1129683</v>
      </c>
      <c r="G30" s="149"/>
      <c r="H30" s="2"/>
    </row>
    <row r="31" spans="1:8" ht="17.25" customHeight="1">
      <c r="A31" s="132"/>
      <c r="B31" s="150" t="s">
        <v>75</v>
      </c>
      <c r="C31" s="154" t="s">
        <v>76</v>
      </c>
      <c r="D31" s="152">
        <f>199500+318854+50800+39600</f>
        <v>608754</v>
      </c>
      <c r="E31" s="220"/>
      <c r="F31" s="206">
        <f t="shared" si="1"/>
        <v>608754</v>
      </c>
      <c r="G31" s="149"/>
      <c r="H31" s="2"/>
    </row>
    <row r="32" spans="1:8" ht="45" customHeight="1">
      <c r="A32" s="132"/>
      <c r="B32" s="150" t="s">
        <v>79</v>
      </c>
      <c r="C32" s="151" t="s">
        <v>80</v>
      </c>
      <c r="D32" s="152">
        <f>1303+2300+36603+147200+191917+3118+2257</f>
        <v>384698</v>
      </c>
      <c r="E32" s="220"/>
      <c r="F32" s="206">
        <f t="shared" si="1"/>
        <v>384698</v>
      </c>
      <c r="G32" s="149"/>
      <c r="H32" s="2"/>
    </row>
    <row r="33" spans="1:8" ht="17.25" customHeight="1">
      <c r="A33" s="132"/>
      <c r="B33" s="150" t="s">
        <v>81</v>
      </c>
      <c r="C33" s="154" t="s">
        <v>82</v>
      </c>
      <c r="D33" s="152">
        <f>31000</f>
        <v>31000</v>
      </c>
      <c r="E33" s="220"/>
      <c r="F33" s="206">
        <f t="shared" si="1"/>
        <v>31000</v>
      </c>
      <c r="G33" s="149"/>
      <c r="H33" s="2"/>
    </row>
    <row r="34" spans="1:8" ht="17.25" customHeight="1">
      <c r="A34" s="133"/>
      <c r="B34" s="150" t="s">
        <v>154</v>
      </c>
      <c r="C34" s="154" t="s">
        <v>155</v>
      </c>
      <c r="D34" s="152">
        <f>12602+56395+36234</f>
        <v>105231</v>
      </c>
      <c r="E34" s="220"/>
      <c r="F34" s="206">
        <f t="shared" si="1"/>
        <v>105231</v>
      </c>
      <c r="G34" s="149"/>
      <c r="H34" s="2"/>
    </row>
    <row r="35" spans="1:8" ht="43.5" customHeight="1">
      <c r="A35" s="244">
        <v>4</v>
      </c>
      <c r="B35" s="150"/>
      <c r="C35" s="189" t="s">
        <v>257</v>
      </c>
      <c r="D35" s="17">
        <f>D36</f>
        <v>1270999</v>
      </c>
      <c r="E35" s="220"/>
      <c r="F35" s="31">
        <f t="shared" si="1"/>
        <v>1270999</v>
      </c>
      <c r="G35" s="149"/>
      <c r="H35" s="2"/>
    </row>
    <row r="36" spans="1:8" ht="18.75" customHeight="1">
      <c r="A36" s="131"/>
      <c r="B36" s="11">
        <v>14</v>
      </c>
      <c r="C36" s="34" t="s">
        <v>179</v>
      </c>
      <c r="D36" s="18">
        <f>D37+D38+D39+D40</f>
        <v>1270999</v>
      </c>
      <c r="E36" s="220"/>
      <c r="F36" s="9">
        <f t="shared" si="1"/>
        <v>1270999</v>
      </c>
      <c r="G36" s="149"/>
      <c r="H36" s="2"/>
    </row>
    <row r="37" spans="1:8" ht="17.25" customHeight="1">
      <c r="A37" s="132"/>
      <c r="B37" s="150" t="s">
        <v>75</v>
      </c>
      <c r="C37" s="154" t="s">
        <v>76</v>
      </c>
      <c r="D37" s="152">
        <f>80000+20000+198334+300000+134000</f>
        <v>732334</v>
      </c>
      <c r="E37" s="220"/>
      <c r="F37" s="206">
        <f t="shared" si="1"/>
        <v>732334</v>
      </c>
      <c r="G37" s="149"/>
      <c r="H37" s="2"/>
    </row>
    <row r="38" spans="1:8" ht="42" customHeight="1">
      <c r="A38" s="132"/>
      <c r="B38" s="150" t="s">
        <v>79</v>
      </c>
      <c r="C38" s="151" t="s">
        <v>80</v>
      </c>
      <c r="D38" s="152">
        <f>59330+4494+169600+3006</f>
        <v>236430</v>
      </c>
      <c r="E38" s="220"/>
      <c r="F38" s="206">
        <f t="shared" si="1"/>
        <v>236430</v>
      </c>
      <c r="G38" s="149"/>
      <c r="H38" s="2"/>
    </row>
    <row r="39" spans="1:8" ht="17.25" customHeight="1">
      <c r="A39" s="132"/>
      <c r="B39" s="150" t="s">
        <v>81</v>
      </c>
      <c r="C39" s="154" t="s">
        <v>82</v>
      </c>
      <c r="D39" s="152">
        <f>7000+5000</f>
        <v>12000</v>
      </c>
      <c r="E39" s="220"/>
      <c r="F39" s="206">
        <f t="shared" si="1"/>
        <v>12000</v>
      </c>
      <c r="G39" s="149"/>
      <c r="H39" s="2"/>
    </row>
    <row r="40" spans="1:8" ht="17.25" customHeight="1">
      <c r="A40" s="133"/>
      <c r="B40" s="150" t="s">
        <v>154</v>
      </c>
      <c r="C40" s="154" t="s">
        <v>155</v>
      </c>
      <c r="D40" s="152">
        <f>5716+128554+75965+80000</f>
        <v>290235</v>
      </c>
      <c r="E40" s="220"/>
      <c r="F40" s="206">
        <f t="shared" si="1"/>
        <v>290235</v>
      </c>
      <c r="G40" s="149"/>
      <c r="H40" s="2"/>
    </row>
    <row r="41" spans="1:8" ht="29.25" customHeight="1">
      <c r="A41" s="244">
        <v>5</v>
      </c>
      <c r="B41" s="150"/>
      <c r="C41" s="13" t="s">
        <v>280</v>
      </c>
      <c r="D41" s="17">
        <f>D42</f>
        <v>51883</v>
      </c>
      <c r="E41" s="220"/>
      <c r="F41" s="31">
        <f t="shared" si="1"/>
        <v>51883</v>
      </c>
      <c r="G41" s="149"/>
      <c r="H41" s="2"/>
    </row>
    <row r="42" spans="1:8" ht="16.5" customHeight="1">
      <c r="A42" s="131"/>
      <c r="B42" s="11">
        <v>14</v>
      </c>
      <c r="C42" s="34" t="s">
        <v>179</v>
      </c>
      <c r="D42" s="18">
        <v>51883</v>
      </c>
      <c r="E42" s="220"/>
      <c r="F42" s="9">
        <f t="shared" si="1"/>
        <v>51883</v>
      </c>
      <c r="G42" s="149"/>
      <c r="H42" s="2"/>
    </row>
    <row r="43" spans="1:8" ht="16.5" customHeight="1">
      <c r="A43" s="133"/>
      <c r="B43" s="150" t="s">
        <v>263</v>
      </c>
      <c r="C43" s="154" t="s">
        <v>264</v>
      </c>
      <c r="D43" s="18">
        <v>51883</v>
      </c>
      <c r="E43" s="220"/>
      <c r="F43" s="9">
        <v>51883</v>
      </c>
      <c r="G43" s="149"/>
      <c r="H43" s="2"/>
    </row>
    <row r="44" spans="1:8" ht="27" customHeight="1">
      <c r="A44" s="244">
        <v>6</v>
      </c>
      <c r="B44" s="150"/>
      <c r="C44" s="13" t="s">
        <v>258</v>
      </c>
      <c r="D44" s="17">
        <f>D45</f>
        <v>363700</v>
      </c>
      <c r="E44" s="220"/>
      <c r="F44" s="31">
        <f>D44+E44</f>
        <v>363700</v>
      </c>
      <c r="G44" s="149"/>
      <c r="H44" s="2"/>
    </row>
    <row r="45" spans="1:8" ht="17.25" customHeight="1">
      <c r="A45" s="280"/>
      <c r="B45" s="11">
        <v>14</v>
      </c>
      <c r="C45" s="34" t="s">
        <v>179</v>
      </c>
      <c r="D45" s="18">
        <v>363700</v>
      </c>
      <c r="E45" s="220"/>
      <c r="F45" s="9">
        <f>D45+E45</f>
        <v>363700</v>
      </c>
      <c r="G45" s="149"/>
      <c r="H45" s="2"/>
    </row>
    <row r="46" spans="1:8" ht="17.25" customHeight="1">
      <c r="A46" s="281"/>
      <c r="B46" s="150" t="s">
        <v>77</v>
      </c>
      <c r="C46" s="154" t="s">
        <v>78</v>
      </c>
      <c r="D46" s="152">
        <v>363700</v>
      </c>
      <c r="E46" s="220"/>
      <c r="F46" s="206">
        <f>D46</f>
        <v>363700</v>
      </c>
      <c r="G46" s="149"/>
      <c r="H46" s="2"/>
    </row>
    <row r="47" spans="1:8" ht="30.75" customHeight="1">
      <c r="A47" s="244">
        <v>7</v>
      </c>
      <c r="B47" s="150"/>
      <c r="C47" s="13" t="s">
        <v>281</v>
      </c>
      <c r="D47" s="17">
        <f>D48</f>
        <v>1025000</v>
      </c>
      <c r="E47" s="220"/>
      <c r="F47" s="31">
        <f>D47+E47</f>
        <v>1025000</v>
      </c>
      <c r="G47" s="149"/>
      <c r="H47" s="2"/>
    </row>
    <row r="48" spans="1:8" ht="17.25" customHeight="1">
      <c r="A48" s="131"/>
      <c r="B48" s="11">
        <v>14</v>
      </c>
      <c r="C48" s="34" t="s">
        <v>179</v>
      </c>
      <c r="D48" s="18">
        <v>1025000</v>
      </c>
      <c r="E48" s="220"/>
      <c r="F48" s="9">
        <f>D48+E48</f>
        <v>1025000</v>
      </c>
      <c r="G48" s="149"/>
      <c r="H48" s="2"/>
    </row>
    <row r="49" spans="1:8" ht="17.25" customHeight="1">
      <c r="A49" s="132"/>
      <c r="B49" s="150" t="s">
        <v>263</v>
      </c>
      <c r="C49" s="154" t="s">
        <v>264</v>
      </c>
      <c r="D49" s="18">
        <v>1025000</v>
      </c>
      <c r="E49" s="220"/>
      <c r="F49" s="9">
        <v>1025000</v>
      </c>
      <c r="G49" s="149"/>
      <c r="H49" s="2"/>
    </row>
    <row r="50" spans="1:8" ht="28.5" customHeight="1">
      <c r="A50" s="170">
        <v>8</v>
      </c>
      <c r="B50" s="14"/>
      <c r="C50" s="13" t="s">
        <v>221</v>
      </c>
      <c r="D50" s="193">
        <f>D51</f>
        <v>180000</v>
      </c>
      <c r="E50" s="193">
        <f>E51</f>
        <v>0</v>
      </c>
      <c r="F50" s="194">
        <f aca="true" t="shared" si="2" ref="F50:F60">D50+E50</f>
        <v>180000</v>
      </c>
      <c r="G50" s="161"/>
      <c r="H50" s="161"/>
    </row>
    <row r="51" spans="1:6" ht="17.25" customHeight="1">
      <c r="A51" s="262"/>
      <c r="B51" s="14" t="s">
        <v>53</v>
      </c>
      <c r="C51" s="7" t="s">
        <v>43</v>
      </c>
      <c r="D51" s="195">
        <f>D52</f>
        <v>180000</v>
      </c>
      <c r="E51" s="195">
        <f>E52</f>
        <v>0</v>
      </c>
      <c r="F51" s="196">
        <f t="shared" si="2"/>
        <v>180000</v>
      </c>
    </row>
    <row r="52" spans="1:6" ht="26.25" customHeight="1">
      <c r="A52" s="262"/>
      <c r="B52" s="150" t="s">
        <v>1</v>
      </c>
      <c r="C52" s="151" t="s">
        <v>278</v>
      </c>
      <c r="D52" s="197">
        <v>180000</v>
      </c>
      <c r="E52" s="197"/>
      <c r="F52" s="198">
        <f t="shared" si="2"/>
        <v>180000</v>
      </c>
    </row>
    <row r="53" spans="1:6" ht="21" customHeight="1">
      <c r="A53" s="170">
        <v>9</v>
      </c>
      <c r="B53" s="14"/>
      <c r="C53" s="4" t="s">
        <v>222</v>
      </c>
      <c r="D53" s="193">
        <f>D54</f>
        <v>2058460</v>
      </c>
      <c r="E53" s="193">
        <f>E54</f>
        <v>79700</v>
      </c>
      <c r="F53" s="194">
        <f t="shared" si="2"/>
        <v>2138160</v>
      </c>
    </row>
    <row r="54" spans="1:6" ht="17.25" customHeight="1">
      <c r="A54" s="260"/>
      <c r="B54" s="14" t="s">
        <v>53</v>
      </c>
      <c r="C54" s="7" t="s">
        <v>43</v>
      </c>
      <c r="D54" s="195">
        <f>D55+D56+D57</f>
        <v>2058460</v>
      </c>
      <c r="E54" s="195">
        <f>E55+E56+E57</f>
        <v>79700</v>
      </c>
      <c r="F54" s="196">
        <f t="shared" si="2"/>
        <v>2138160</v>
      </c>
    </row>
    <row r="55" spans="1:6" ht="25.5" customHeight="1">
      <c r="A55" s="228"/>
      <c r="B55" s="150" t="s">
        <v>46</v>
      </c>
      <c r="C55" s="160" t="s">
        <v>57</v>
      </c>
      <c r="D55" s="197">
        <v>86600</v>
      </c>
      <c r="E55" s="197"/>
      <c r="F55" s="198">
        <f t="shared" si="2"/>
        <v>86600</v>
      </c>
    </row>
    <row r="56" spans="1:6" ht="17.25" customHeight="1">
      <c r="A56" s="228"/>
      <c r="B56" s="150" t="s">
        <v>48</v>
      </c>
      <c r="C56" s="154" t="s">
        <v>49</v>
      </c>
      <c r="D56" s="197">
        <v>1950740</v>
      </c>
      <c r="E56" s="197">
        <v>79700</v>
      </c>
      <c r="F56" s="198">
        <f t="shared" si="2"/>
        <v>2030440</v>
      </c>
    </row>
    <row r="57" spans="1:6" ht="15" customHeight="1">
      <c r="A57" s="227"/>
      <c r="B57" s="150" t="s">
        <v>47</v>
      </c>
      <c r="C57" s="154" t="s">
        <v>28</v>
      </c>
      <c r="D57" s="197">
        <v>21120</v>
      </c>
      <c r="E57" s="197"/>
      <c r="F57" s="198">
        <f t="shared" si="2"/>
        <v>21120</v>
      </c>
    </row>
    <row r="58" spans="1:6" ht="18" customHeight="1">
      <c r="A58" s="170">
        <v>10</v>
      </c>
      <c r="B58" s="150"/>
      <c r="C58" s="4" t="s">
        <v>223</v>
      </c>
      <c r="D58" s="193">
        <f>D59</f>
        <v>32000</v>
      </c>
      <c r="E58" s="193"/>
      <c r="F58" s="194">
        <f t="shared" si="2"/>
        <v>32000</v>
      </c>
    </row>
    <row r="59" spans="1:6" ht="15.75" customHeight="1">
      <c r="A59" s="272"/>
      <c r="B59" s="14" t="s">
        <v>53</v>
      </c>
      <c r="C59" s="7" t="s">
        <v>277</v>
      </c>
      <c r="D59" s="195">
        <f>D60</f>
        <v>32000</v>
      </c>
      <c r="E59" s="195"/>
      <c r="F59" s="196">
        <f t="shared" si="2"/>
        <v>32000</v>
      </c>
    </row>
    <row r="60" spans="1:6" ht="24" customHeight="1">
      <c r="A60" s="272"/>
      <c r="B60" s="150" t="s">
        <v>2</v>
      </c>
      <c r="C60" s="151" t="s">
        <v>276</v>
      </c>
      <c r="D60" s="197">
        <v>32000</v>
      </c>
      <c r="E60" s="197"/>
      <c r="F60" s="198">
        <f t="shared" si="2"/>
        <v>32000</v>
      </c>
    </row>
    <row r="61" spans="1:6" ht="23.25" customHeight="1">
      <c r="A61" s="170">
        <v>11</v>
      </c>
      <c r="B61" s="6"/>
      <c r="C61" s="13" t="s">
        <v>254</v>
      </c>
      <c r="D61" s="193">
        <f>D64+D62</f>
        <v>371900</v>
      </c>
      <c r="E61" s="193">
        <f>E64+E62</f>
        <v>0</v>
      </c>
      <c r="F61" s="194">
        <f>F64+F62</f>
        <v>371900</v>
      </c>
    </row>
    <row r="62" spans="1:6" ht="23.25" customHeight="1">
      <c r="A62" s="230"/>
      <c r="B62" s="14" t="s">
        <v>63</v>
      </c>
      <c r="C62" s="19" t="s">
        <v>64</v>
      </c>
      <c r="D62" s="195">
        <f>D63</f>
        <v>195000</v>
      </c>
      <c r="E62" s="195">
        <f>E63</f>
        <v>0</v>
      </c>
      <c r="F62" s="196">
        <f>F63</f>
        <v>195000</v>
      </c>
    </row>
    <row r="63" spans="1:6" ht="56.25" customHeight="1">
      <c r="A63" s="261"/>
      <c r="B63" s="163" t="s">
        <v>45</v>
      </c>
      <c r="C63" s="151" t="s">
        <v>50</v>
      </c>
      <c r="D63" s="86">
        <v>195000</v>
      </c>
      <c r="E63" s="216"/>
      <c r="F63" s="153">
        <v>195000</v>
      </c>
    </row>
    <row r="64" spans="1:6" s="162" customFormat="1" ht="17.25" customHeight="1">
      <c r="A64" s="226"/>
      <c r="B64" s="6" t="s">
        <v>53</v>
      </c>
      <c r="C64" s="7" t="s">
        <v>277</v>
      </c>
      <c r="D64" s="195">
        <f>D65</f>
        <v>176900</v>
      </c>
      <c r="E64" s="195"/>
      <c r="F64" s="196">
        <f aca="true" t="shared" si="3" ref="F64:F103">D64+E64</f>
        <v>176900</v>
      </c>
    </row>
    <row r="65" spans="1:6" ht="60" customHeight="1">
      <c r="A65" s="227"/>
      <c r="B65" s="163" t="s">
        <v>45</v>
      </c>
      <c r="C65" s="151" t="s">
        <v>50</v>
      </c>
      <c r="D65" s="199">
        <v>176900</v>
      </c>
      <c r="E65" s="199"/>
      <c r="F65" s="198">
        <f t="shared" si="3"/>
        <v>176900</v>
      </c>
    </row>
    <row r="66" spans="1:6" ht="31.5" customHeight="1">
      <c r="A66" s="170">
        <v>12</v>
      </c>
      <c r="B66" s="6"/>
      <c r="C66" s="13" t="s">
        <v>225</v>
      </c>
      <c r="D66" s="12">
        <f>D67+D71+D73+D75</f>
        <v>2006629</v>
      </c>
      <c r="E66" s="12">
        <f>E67+E71+E73+E75</f>
        <v>0</v>
      </c>
      <c r="F66" s="38">
        <f t="shared" si="3"/>
        <v>2006629</v>
      </c>
    </row>
    <row r="67" spans="1:6" ht="17.25" customHeight="1">
      <c r="A67" s="262"/>
      <c r="B67" s="14" t="s">
        <v>31</v>
      </c>
      <c r="C67" s="19" t="s">
        <v>12</v>
      </c>
      <c r="D67" s="8">
        <f>D68+D69+D70</f>
        <v>1454589</v>
      </c>
      <c r="E67" s="8"/>
      <c r="F67" s="39">
        <f t="shared" si="3"/>
        <v>1454589</v>
      </c>
    </row>
    <row r="68" spans="1:6" s="162" customFormat="1" ht="19.5" customHeight="1">
      <c r="A68" s="262"/>
      <c r="B68" s="150" t="s">
        <v>0</v>
      </c>
      <c r="C68" s="151" t="s">
        <v>137</v>
      </c>
      <c r="D68" s="86">
        <v>1116594</v>
      </c>
      <c r="E68" s="86"/>
      <c r="F68" s="153">
        <f t="shared" si="3"/>
        <v>1116594</v>
      </c>
    </row>
    <row r="69" spans="1:6" s="162" customFormat="1" ht="19.5" customHeight="1">
      <c r="A69" s="262"/>
      <c r="B69" s="150" t="s">
        <v>39</v>
      </c>
      <c r="C69" s="151" t="s">
        <v>138</v>
      </c>
      <c r="D69" s="86">
        <v>138995</v>
      </c>
      <c r="E69" s="86"/>
      <c r="F69" s="153">
        <f t="shared" si="3"/>
        <v>138995</v>
      </c>
    </row>
    <row r="70" spans="1:6" s="162" customFormat="1" ht="19.5" customHeight="1">
      <c r="A70" s="262"/>
      <c r="B70" s="150" t="s">
        <v>40</v>
      </c>
      <c r="C70" s="151" t="s">
        <v>184</v>
      </c>
      <c r="D70" s="86">
        <v>199000</v>
      </c>
      <c r="E70" s="86"/>
      <c r="F70" s="153">
        <f t="shared" si="3"/>
        <v>199000</v>
      </c>
    </row>
    <row r="71" spans="1:6" s="162" customFormat="1" ht="30" customHeight="1">
      <c r="A71" s="262"/>
      <c r="B71" s="14" t="s">
        <v>51</v>
      </c>
      <c r="C71" s="19" t="s">
        <v>185</v>
      </c>
      <c r="D71" s="8">
        <f>D72</f>
        <v>334540</v>
      </c>
      <c r="E71" s="8"/>
      <c r="F71" s="39">
        <f t="shared" si="3"/>
        <v>334540</v>
      </c>
    </row>
    <row r="72" spans="1:6" s="162" customFormat="1" ht="19.5" customHeight="1">
      <c r="A72" s="262"/>
      <c r="B72" s="150" t="s">
        <v>0</v>
      </c>
      <c r="C72" s="151" t="s">
        <v>137</v>
      </c>
      <c r="D72" s="86">
        <v>334540</v>
      </c>
      <c r="E72" s="86"/>
      <c r="F72" s="153">
        <f t="shared" si="3"/>
        <v>334540</v>
      </c>
    </row>
    <row r="73" spans="1:6" s="162" customFormat="1" ht="19.5" customHeight="1">
      <c r="A73" s="262"/>
      <c r="B73" s="14" t="s">
        <v>32</v>
      </c>
      <c r="C73" s="19" t="s">
        <v>16</v>
      </c>
      <c r="D73" s="8">
        <f>D74</f>
        <v>183000</v>
      </c>
      <c r="E73" s="8"/>
      <c r="F73" s="39">
        <f t="shared" si="3"/>
        <v>183000</v>
      </c>
    </row>
    <row r="74" spans="1:6" s="162" customFormat="1" ht="58.5" customHeight="1">
      <c r="A74" s="262"/>
      <c r="B74" s="150" t="s">
        <v>41</v>
      </c>
      <c r="C74" s="151" t="s">
        <v>55</v>
      </c>
      <c r="D74" s="86">
        <v>183000</v>
      </c>
      <c r="E74" s="86"/>
      <c r="F74" s="153">
        <f t="shared" si="3"/>
        <v>183000</v>
      </c>
    </row>
    <row r="75" spans="1:6" ht="17.25" customHeight="1">
      <c r="A75" s="262"/>
      <c r="B75" s="14" t="s">
        <v>52</v>
      </c>
      <c r="C75" s="19" t="s">
        <v>42</v>
      </c>
      <c r="D75" s="8">
        <f>D76</f>
        <v>34500</v>
      </c>
      <c r="E75" s="8"/>
      <c r="F75" s="39">
        <f t="shared" si="3"/>
        <v>34500</v>
      </c>
    </row>
    <row r="76" spans="1:6" s="162" customFormat="1" ht="19.5" customHeight="1">
      <c r="A76" s="262"/>
      <c r="B76" s="150" t="s">
        <v>0</v>
      </c>
      <c r="C76" s="151" t="s">
        <v>182</v>
      </c>
      <c r="D76" s="86">
        <v>34500</v>
      </c>
      <c r="E76" s="86"/>
      <c r="F76" s="153">
        <f t="shared" si="3"/>
        <v>34500</v>
      </c>
    </row>
    <row r="77" spans="1:6" s="162" customFormat="1" ht="42" customHeight="1">
      <c r="A77" s="170">
        <v>13</v>
      </c>
      <c r="B77" s="150"/>
      <c r="C77" s="13" t="s">
        <v>186</v>
      </c>
      <c r="D77" s="193">
        <f>D78</f>
        <v>0</v>
      </c>
      <c r="E77" s="193">
        <f>E78</f>
        <v>580000</v>
      </c>
      <c r="F77" s="194">
        <f t="shared" si="3"/>
        <v>580000</v>
      </c>
    </row>
    <row r="78" spans="1:6" s="162" customFormat="1" ht="19.5" customHeight="1">
      <c r="A78" s="274"/>
      <c r="B78" s="6" t="s">
        <v>53</v>
      </c>
      <c r="C78" s="7" t="s">
        <v>277</v>
      </c>
      <c r="D78" s="86"/>
      <c r="E78" s="8">
        <f>E79</f>
        <v>580000</v>
      </c>
      <c r="F78" s="196">
        <f t="shared" si="3"/>
        <v>580000</v>
      </c>
    </row>
    <row r="79" spans="1:6" s="162" customFormat="1" ht="19.5" customHeight="1">
      <c r="A79" s="275"/>
      <c r="B79" s="163" t="s">
        <v>67</v>
      </c>
      <c r="C79" s="154" t="s">
        <v>68</v>
      </c>
      <c r="D79" s="86"/>
      <c r="E79" s="86">
        <v>580000</v>
      </c>
      <c r="F79" s="198">
        <f t="shared" si="3"/>
        <v>580000</v>
      </c>
    </row>
    <row r="80" spans="1:6" ht="33.75" customHeight="1">
      <c r="A80" s="170">
        <v>14</v>
      </c>
      <c r="B80" s="164"/>
      <c r="C80" s="13" t="s">
        <v>188</v>
      </c>
      <c r="D80" s="193">
        <f>D81</f>
        <v>97100</v>
      </c>
      <c r="E80" s="193">
        <f>E81</f>
        <v>0</v>
      </c>
      <c r="F80" s="194">
        <f t="shared" si="3"/>
        <v>97100</v>
      </c>
    </row>
    <row r="81" spans="1:6" ht="15">
      <c r="A81" s="262"/>
      <c r="B81" s="6" t="s">
        <v>189</v>
      </c>
      <c r="C81" s="19" t="s">
        <v>190</v>
      </c>
      <c r="D81" s="195">
        <f>D82</f>
        <v>97100</v>
      </c>
      <c r="E81" s="195">
        <v>0</v>
      </c>
      <c r="F81" s="196">
        <f t="shared" si="3"/>
        <v>97100</v>
      </c>
    </row>
    <row r="82" spans="1:6" s="162" customFormat="1" ht="15">
      <c r="A82" s="262"/>
      <c r="B82" s="163" t="s">
        <v>0</v>
      </c>
      <c r="C82" s="151" t="s">
        <v>139</v>
      </c>
      <c r="D82" s="197">
        <v>97100</v>
      </c>
      <c r="E82" s="197"/>
      <c r="F82" s="198">
        <f t="shared" si="3"/>
        <v>97100</v>
      </c>
    </row>
    <row r="83" spans="1:6" s="162" customFormat="1" ht="33.75" customHeight="1">
      <c r="A83" s="170">
        <v>15</v>
      </c>
      <c r="B83" s="15"/>
      <c r="C83" s="13" t="s">
        <v>226</v>
      </c>
      <c r="D83" s="12">
        <f>D84</f>
        <v>131500</v>
      </c>
      <c r="E83" s="12">
        <f>E84</f>
        <v>0</v>
      </c>
      <c r="F83" s="38">
        <f t="shared" si="3"/>
        <v>131500</v>
      </c>
    </row>
    <row r="84" spans="1:6" ht="15" customHeight="1">
      <c r="A84" s="276"/>
      <c r="B84" s="6" t="s">
        <v>54</v>
      </c>
      <c r="C84" s="19" t="s">
        <v>36</v>
      </c>
      <c r="D84" s="8">
        <f>D85</f>
        <v>131500</v>
      </c>
      <c r="E84" s="8">
        <v>0</v>
      </c>
      <c r="F84" s="39">
        <f t="shared" si="3"/>
        <v>131500</v>
      </c>
    </row>
    <row r="85" spans="1:6" s="162" customFormat="1" ht="14.25" customHeight="1">
      <c r="A85" s="277"/>
      <c r="B85" s="163" t="s">
        <v>37</v>
      </c>
      <c r="C85" s="151" t="s">
        <v>38</v>
      </c>
      <c r="D85" s="86">
        <v>131500</v>
      </c>
      <c r="E85" s="86"/>
      <c r="F85" s="153">
        <f t="shared" si="3"/>
        <v>131500</v>
      </c>
    </row>
    <row r="86" spans="1:6" ht="19.5" customHeight="1">
      <c r="A86" s="49">
        <v>16</v>
      </c>
      <c r="B86" s="165"/>
      <c r="C86" s="166" t="s">
        <v>250</v>
      </c>
      <c r="D86" s="200">
        <f>D87</f>
        <v>3688400</v>
      </c>
      <c r="E86" s="200">
        <f>E87</f>
        <v>350000</v>
      </c>
      <c r="F86" s="38">
        <f t="shared" si="3"/>
        <v>4038400</v>
      </c>
    </row>
    <row r="87" spans="1:6" ht="17.25" customHeight="1">
      <c r="A87" s="226"/>
      <c r="B87" s="167">
        <v>24</v>
      </c>
      <c r="C87" s="34" t="s">
        <v>35</v>
      </c>
      <c r="D87" s="201">
        <f>D88+D89+D92</f>
        <v>3688400</v>
      </c>
      <c r="E87" s="201">
        <f>E88+E89+E90+E91+E92+E93</f>
        <v>350000</v>
      </c>
      <c r="F87" s="39">
        <f t="shared" si="3"/>
        <v>4038400</v>
      </c>
    </row>
    <row r="88" spans="1:6" ht="27.75" customHeight="1">
      <c r="A88" s="228"/>
      <c r="B88" s="168">
        <v>110103</v>
      </c>
      <c r="C88" s="76" t="s">
        <v>194</v>
      </c>
      <c r="D88" s="202">
        <v>3688400</v>
      </c>
      <c r="E88" s="202">
        <v>150000</v>
      </c>
      <c r="F88" s="153">
        <f t="shared" si="3"/>
        <v>3838400</v>
      </c>
    </row>
    <row r="89" spans="1:6" ht="15" customHeight="1">
      <c r="A89" s="228"/>
      <c r="B89" s="168" t="s">
        <v>101</v>
      </c>
      <c r="C89" s="154" t="s">
        <v>102</v>
      </c>
      <c r="D89" s="202"/>
      <c r="E89" s="202">
        <v>70000</v>
      </c>
      <c r="F89" s="153">
        <f t="shared" si="3"/>
        <v>70000</v>
      </c>
    </row>
    <row r="90" spans="1:6" ht="15" customHeight="1">
      <c r="A90" s="228"/>
      <c r="B90" s="224" t="s">
        <v>103</v>
      </c>
      <c r="C90" s="160" t="s">
        <v>104</v>
      </c>
      <c r="D90" s="213"/>
      <c r="E90" s="220">
        <v>22000</v>
      </c>
      <c r="F90" s="153">
        <f t="shared" si="3"/>
        <v>22000</v>
      </c>
    </row>
    <row r="91" spans="1:6" ht="22.5" customHeight="1">
      <c r="A91" s="228"/>
      <c r="B91" s="224" t="s">
        <v>105</v>
      </c>
      <c r="C91" s="160" t="s">
        <v>106</v>
      </c>
      <c r="D91" s="202"/>
      <c r="E91" s="202">
        <v>5000</v>
      </c>
      <c r="F91" s="153">
        <f t="shared" si="3"/>
        <v>5000</v>
      </c>
    </row>
    <row r="92" spans="1:6" ht="20.25" customHeight="1">
      <c r="A92" s="228"/>
      <c r="B92" s="168" t="s">
        <v>107</v>
      </c>
      <c r="C92" s="154" t="s">
        <v>108</v>
      </c>
      <c r="D92" s="202"/>
      <c r="E92" s="202">
        <v>95000</v>
      </c>
      <c r="F92" s="153">
        <f t="shared" si="3"/>
        <v>95000</v>
      </c>
    </row>
    <row r="93" spans="1:6" ht="19.5" customHeight="1">
      <c r="A93" s="227"/>
      <c r="B93" s="224" t="s">
        <v>109</v>
      </c>
      <c r="C93" s="160" t="s">
        <v>110</v>
      </c>
      <c r="D93" s="213"/>
      <c r="E93" s="220">
        <v>8000</v>
      </c>
      <c r="F93" s="153">
        <f t="shared" si="3"/>
        <v>8000</v>
      </c>
    </row>
    <row r="94" spans="1:6" s="3" customFormat="1" ht="30" customHeight="1">
      <c r="A94" s="170">
        <v>17</v>
      </c>
      <c r="B94" s="5"/>
      <c r="C94" s="189" t="s">
        <v>227</v>
      </c>
      <c r="D94" s="12">
        <f>D95</f>
        <v>785000</v>
      </c>
      <c r="E94" s="12">
        <f>E95</f>
        <v>383000</v>
      </c>
      <c r="F94" s="38">
        <f t="shared" si="3"/>
        <v>1168000</v>
      </c>
    </row>
    <row r="95" spans="1:6" s="3" customFormat="1" ht="14.25" customHeight="1">
      <c r="A95" s="226"/>
      <c r="B95" s="11">
        <v>13</v>
      </c>
      <c r="C95" s="85" t="s">
        <v>33</v>
      </c>
      <c r="D95" s="8">
        <f>D96+D97</f>
        <v>785000</v>
      </c>
      <c r="E95" s="8">
        <f>E96+E97</f>
        <v>383000</v>
      </c>
      <c r="F95" s="39">
        <f t="shared" si="3"/>
        <v>1168000</v>
      </c>
    </row>
    <row r="96" spans="1:6" s="3" customFormat="1" ht="15.75" customHeight="1">
      <c r="A96" s="228"/>
      <c r="B96" s="5">
        <v>130102</v>
      </c>
      <c r="C96" s="174" t="s">
        <v>34</v>
      </c>
      <c r="D96" s="86">
        <v>785000</v>
      </c>
      <c r="E96" s="86">
        <v>70000</v>
      </c>
      <c r="F96" s="153">
        <f t="shared" si="3"/>
        <v>855000</v>
      </c>
    </row>
    <row r="97" spans="1:6" s="3" customFormat="1" ht="25.5" customHeight="1">
      <c r="A97" s="227"/>
      <c r="B97" s="5" t="s">
        <v>72</v>
      </c>
      <c r="C97" s="169" t="s">
        <v>73</v>
      </c>
      <c r="D97" s="8"/>
      <c r="E97" s="32">
        <v>313000</v>
      </c>
      <c r="F97" s="40">
        <f t="shared" si="3"/>
        <v>313000</v>
      </c>
    </row>
    <row r="98" spans="1:8" s="3" customFormat="1" ht="32.25" customHeight="1">
      <c r="A98" s="170">
        <v>18</v>
      </c>
      <c r="B98" s="11"/>
      <c r="C98" s="171" t="s">
        <v>228</v>
      </c>
      <c r="D98" s="12">
        <f>D99</f>
        <v>24340580</v>
      </c>
      <c r="E98" s="12">
        <f>E99</f>
        <v>19854500</v>
      </c>
      <c r="F98" s="38">
        <f t="shared" si="3"/>
        <v>44195080</v>
      </c>
      <c r="G98" s="172"/>
      <c r="H98" s="91"/>
    </row>
    <row r="99" spans="1:6" s="3" customFormat="1" ht="18" customHeight="1">
      <c r="A99" s="226"/>
      <c r="B99" s="6" t="s">
        <v>32</v>
      </c>
      <c r="C99" s="34" t="s">
        <v>16</v>
      </c>
      <c r="D99" s="8">
        <f>D100+D101+D102+D103+D104</f>
        <v>24340580</v>
      </c>
      <c r="E99" s="8">
        <f>E100+E101+E102+E103+E104</f>
        <v>19854500</v>
      </c>
      <c r="F99" s="39">
        <f t="shared" si="3"/>
        <v>44195080</v>
      </c>
    </row>
    <row r="100" spans="1:6" s="3" customFormat="1" ht="27.75" customHeight="1">
      <c r="A100" s="228"/>
      <c r="B100" s="5">
        <v>100102</v>
      </c>
      <c r="C100" s="169" t="s">
        <v>18</v>
      </c>
      <c r="D100" s="86"/>
      <c r="E100" s="86">
        <v>11680300</v>
      </c>
      <c r="F100" s="153">
        <f t="shared" si="3"/>
        <v>11680300</v>
      </c>
    </row>
    <row r="101" spans="1:6" s="3" customFormat="1" ht="16.5" customHeight="1">
      <c r="A101" s="228"/>
      <c r="B101" s="5">
        <v>100203</v>
      </c>
      <c r="C101" s="76" t="s">
        <v>19</v>
      </c>
      <c r="D101" s="86">
        <v>19511167</v>
      </c>
      <c r="E101" s="86">
        <f>2476000</f>
        <v>2476000</v>
      </c>
      <c r="F101" s="153">
        <f t="shared" si="3"/>
        <v>21987167</v>
      </c>
    </row>
    <row r="102" spans="1:6" s="3" customFormat="1" ht="45" customHeight="1">
      <c r="A102" s="228"/>
      <c r="B102" s="5" t="s">
        <v>21</v>
      </c>
      <c r="C102" s="76" t="s">
        <v>197</v>
      </c>
      <c r="D102" s="86">
        <v>4829413</v>
      </c>
      <c r="E102" s="86"/>
      <c r="F102" s="153">
        <f t="shared" si="3"/>
        <v>4829413</v>
      </c>
    </row>
    <row r="103" spans="1:6" s="3" customFormat="1" ht="18.75" customHeight="1">
      <c r="A103" s="228"/>
      <c r="B103" s="5">
        <v>150122</v>
      </c>
      <c r="C103" s="169" t="s">
        <v>156</v>
      </c>
      <c r="D103" s="8"/>
      <c r="E103" s="8">
        <v>4383200</v>
      </c>
      <c r="F103" s="39">
        <f t="shared" si="3"/>
        <v>4383200</v>
      </c>
    </row>
    <row r="104" spans="1:6" s="3" customFormat="1" ht="25.5" customHeight="1">
      <c r="A104" s="227"/>
      <c r="B104" s="11">
        <v>180409</v>
      </c>
      <c r="C104" s="169" t="s">
        <v>121</v>
      </c>
      <c r="D104" s="8"/>
      <c r="E104" s="8">
        <v>1315000</v>
      </c>
      <c r="F104" s="39"/>
    </row>
    <row r="105" spans="1:6" s="3" customFormat="1" ht="36.75" customHeight="1">
      <c r="A105" s="170">
        <v>19</v>
      </c>
      <c r="B105" s="11"/>
      <c r="C105" s="13" t="s">
        <v>229</v>
      </c>
      <c r="D105" s="12">
        <f>D106</f>
        <v>3286030</v>
      </c>
      <c r="E105" s="12">
        <f>E106</f>
        <v>21269737</v>
      </c>
      <c r="F105" s="38">
        <f aca="true" t="shared" si="4" ref="F105:F130">D105+E105</f>
        <v>24555767</v>
      </c>
    </row>
    <row r="106" spans="1:6" s="3" customFormat="1" ht="18.75" customHeight="1">
      <c r="A106" s="262"/>
      <c r="B106" s="6" t="s">
        <v>32</v>
      </c>
      <c r="C106" s="34" t="s">
        <v>16</v>
      </c>
      <c r="D106" s="8">
        <f>D107</f>
        <v>3286030</v>
      </c>
      <c r="E106" s="8">
        <f>E107</f>
        <v>21269737</v>
      </c>
      <c r="F106" s="39">
        <f t="shared" si="4"/>
        <v>24555767</v>
      </c>
    </row>
    <row r="107" spans="1:7" s="3" customFormat="1" ht="30" customHeight="1">
      <c r="A107" s="262"/>
      <c r="B107" s="5">
        <v>170703</v>
      </c>
      <c r="C107" s="76" t="s">
        <v>17</v>
      </c>
      <c r="D107" s="86">
        <v>3286030</v>
      </c>
      <c r="E107" s="86">
        <f>7102596+4697041+9470100</f>
        <v>21269737</v>
      </c>
      <c r="F107" s="153">
        <f t="shared" si="4"/>
        <v>24555767</v>
      </c>
      <c r="G107" s="258"/>
    </row>
    <row r="108" spans="1:6" s="3" customFormat="1" ht="27" customHeight="1">
      <c r="A108" s="170">
        <v>20</v>
      </c>
      <c r="B108" s="173"/>
      <c r="C108" s="171" t="s">
        <v>230</v>
      </c>
      <c r="D108" s="12">
        <f>D109</f>
        <v>742999</v>
      </c>
      <c r="E108" s="12">
        <f>E109</f>
        <v>27200</v>
      </c>
      <c r="F108" s="38">
        <f t="shared" si="4"/>
        <v>770199</v>
      </c>
    </row>
    <row r="109" spans="1:6" s="3" customFormat="1" ht="15.75" customHeight="1">
      <c r="A109" s="226"/>
      <c r="B109" s="6" t="s">
        <v>31</v>
      </c>
      <c r="C109" s="85" t="s">
        <v>12</v>
      </c>
      <c r="D109" s="8">
        <f>D110+D111+D112</f>
        <v>742999</v>
      </c>
      <c r="E109" s="8">
        <f>E110+E111+E112</f>
        <v>27200</v>
      </c>
      <c r="F109" s="39">
        <f t="shared" si="4"/>
        <v>770199</v>
      </c>
    </row>
    <row r="110" spans="1:6" s="3" customFormat="1" ht="15" customHeight="1">
      <c r="A110" s="228"/>
      <c r="B110" s="5">
        <v>120100</v>
      </c>
      <c r="C110" s="174" t="s">
        <v>13</v>
      </c>
      <c r="D110" s="86">
        <v>407999</v>
      </c>
      <c r="E110" s="86"/>
      <c r="F110" s="153">
        <f t="shared" si="4"/>
        <v>407999</v>
      </c>
    </row>
    <row r="111" spans="1:6" s="3" customFormat="1" ht="15" customHeight="1">
      <c r="A111" s="228"/>
      <c r="B111" s="5">
        <v>120201</v>
      </c>
      <c r="C111" s="174" t="s">
        <v>14</v>
      </c>
      <c r="D111" s="86">
        <v>300000</v>
      </c>
      <c r="E111" s="86"/>
      <c r="F111" s="153">
        <f t="shared" si="4"/>
        <v>300000</v>
      </c>
    </row>
    <row r="112" spans="1:6" s="3" customFormat="1" ht="16.5" customHeight="1">
      <c r="A112" s="227"/>
      <c r="B112" s="5">
        <v>120400</v>
      </c>
      <c r="C112" s="174" t="s">
        <v>15</v>
      </c>
      <c r="D112" s="86">
        <f>44400-9400</f>
        <v>35000</v>
      </c>
      <c r="E112" s="86">
        <v>27200</v>
      </c>
      <c r="F112" s="153">
        <f t="shared" si="4"/>
        <v>62200</v>
      </c>
    </row>
    <row r="113" spans="1:6" s="3" customFormat="1" ht="16.5" customHeight="1">
      <c r="A113" s="170">
        <v>21</v>
      </c>
      <c r="B113" s="171"/>
      <c r="C113" s="12" t="s">
        <v>240</v>
      </c>
      <c r="D113" s="12">
        <f>D114</f>
        <v>10000</v>
      </c>
      <c r="E113" s="38"/>
      <c r="F113" s="38">
        <f t="shared" si="4"/>
        <v>10000</v>
      </c>
    </row>
    <row r="114" spans="1:6" s="3" customFormat="1" ht="16.5" customHeight="1">
      <c r="A114" s="226"/>
      <c r="B114" s="182">
        <v>44</v>
      </c>
      <c r="C114" s="7" t="s">
        <v>235</v>
      </c>
      <c r="D114" s="8">
        <f>D115</f>
        <v>10000</v>
      </c>
      <c r="E114" s="86">
        <f>E115</f>
        <v>0</v>
      </c>
      <c r="F114" s="39">
        <f t="shared" si="4"/>
        <v>10000</v>
      </c>
    </row>
    <row r="115" spans="1:6" s="3" customFormat="1" ht="16.5" customHeight="1">
      <c r="A115" s="227"/>
      <c r="B115" s="214" t="s">
        <v>112</v>
      </c>
      <c r="C115" s="215" t="s">
        <v>28</v>
      </c>
      <c r="D115" s="86">
        <f>15000-5000</f>
        <v>10000</v>
      </c>
      <c r="E115" s="86"/>
      <c r="F115" s="153">
        <f t="shared" si="4"/>
        <v>10000</v>
      </c>
    </row>
    <row r="116" spans="1:6" s="3" customFormat="1" ht="27.75" customHeight="1">
      <c r="A116" s="170">
        <v>22</v>
      </c>
      <c r="B116" s="175"/>
      <c r="C116" s="171" t="s">
        <v>231</v>
      </c>
      <c r="D116" s="8">
        <v>0</v>
      </c>
      <c r="E116" s="12">
        <f>E117</f>
        <v>1197700</v>
      </c>
      <c r="F116" s="38">
        <f t="shared" si="4"/>
        <v>1197700</v>
      </c>
    </row>
    <row r="117" spans="1:6" s="3" customFormat="1" ht="28.5" customHeight="1">
      <c r="A117" s="274"/>
      <c r="B117" s="11">
        <v>56</v>
      </c>
      <c r="C117" s="16" t="s">
        <v>30</v>
      </c>
      <c r="D117" s="8">
        <v>0</v>
      </c>
      <c r="E117" s="8">
        <f>E118</f>
        <v>1197700</v>
      </c>
      <c r="F117" s="39">
        <f t="shared" si="4"/>
        <v>1197700</v>
      </c>
    </row>
    <row r="118" spans="1:6" s="3" customFormat="1" ht="27.75" customHeight="1">
      <c r="A118" s="275"/>
      <c r="B118" s="5" t="s">
        <v>22</v>
      </c>
      <c r="C118" s="76" t="s">
        <v>23</v>
      </c>
      <c r="D118" s="86"/>
      <c r="E118" s="86">
        <v>1197700</v>
      </c>
      <c r="F118" s="153">
        <f t="shared" si="4"/>
        <v>1197700</v>
      </c>
    </row>
    <row r="119" spans="1:7" s="3" customFormat="1" ht="30" customHeight="1">
      <c r="A119" s="170">
        <v>23</v>
      </c>
      <c r="B119" s="85"/>
      <c r="C119" s="13" t="s">
        <v>232</v>
      </c>
      <c r="D119" s="12">
        <f>D120</f>
        <v>17055881</v>
      </c>
      <c r="E119" s="12">
        <f>E120</f>
        <v>0</v>
      </c>
      <c r="F119" s="38">
        <f t="shared" si="4"/>
        <v>17055881</v>
      </c>
      <c r="G119" s="258"/>
    </row>
    <row r="120" spans="1:6" s="3" customFormat="1" ht="17.25" customHeight="1">
      <c r="A120" s="226"/>
      <c r="B120" s="11">
        <v>65</v>
      </c>
      <c r="C120" s="16" t="s">
        <v>202</v>
      </c>
      <c r="D120" s="8">
        <f>D121+D122+D123+D124</f>
        <v>17055881</v>
      </c>
      <c r="E120" s="8">
        <v>0</v>
      </c>
      <c r="F120" s="39">
        <f t="shared" si="4"/>
        <v>17055881</v>
      </c>
    </row>
    <row r="121" spans="1:6" s="3" customFormat="1" ht="29.25" customHeight="1">
      <c r="A121" s="228"/>
      <c r="B121" s="5" t="s">
        <v>24</v>
      </c>
      <c r="C121" s="76" t="s">
        <v>25</v>
      </c>
      <c r="D121" s="86">
        <f>250000-9019+8500000</f>
        <v>8740981</v>
      </c>
      <c r="E121" s="86"/>
      <c r="F121" s="153">
        <f t="shared" si="4"/>
        <v>8740981</v>
      </c>
    </row>
    <row r="122" spans="1:6" s="3" customFormat="1" ht="15" customHeight="1">
      <c r="A122" s="228"/>
      <c r="B122" s="5">
        <v>170103</v>
      </c>
      <c r="C122" s="76" t="s">
        <v>150</v>
      </c>
      <c r="D122" s="86">
        <v>30000</v>
      </c>
      <c r="E122" s="86"/>
      <c r="F122" s="153">
        <f t="shared" si="4"/>
        <v>30000</v>
      </c>
    </row>
    <row r="123" spans="1:6" s="3" customFormat="1" ht="27.75" customHeight="1">
      <c r="A123" s="228"/>
      <c r="B123" s="5">
        <v>170302</v>
      </c>
      <c r="C123" s="76" t="s">
        <v>265</v>
      </c>
      <c r="D123" s="86">
        <v>180683</v>
      </c>
      <c r="E123" s="86"/>
      <c r="F123" s="153">
        <f t="shared" si="4"/>
        <v>180683</v>
      </c>
    </row>
    <row r="124" spans="1:6" s="3" customFormat="1" ht="30" customHeight="1">
      <c r="A124" s="227"/>
      <c r="B124" s="5">
        <v>170602</v>
      </c>
      <c r="C124" s="253" t="s">
        <v>266</v>
      </c>
      <c r="D124" s="86">
        <v>8104217</v>
      </c>
      <c r="E124" s="86"/>
      <c r="F124" s="153">
        <f t="shared" si="4"/>
        <v>8104217</v>
      </c>
    </row>
    <row r="125" spans="1:6" s="3" customFormat="1" ht="18.75" customHeight="1">
      <c r="A125" s="49">
        <v>24</v>
      </c>
      <c r="B125" s="136"/>
      <c r="C125" s="137" t="s">
        <v>271</v>
      </c>
      <c r="D125" s="12"/>
      <c r="E125" s="12">
        <f>E126</f>
        <v>8541500</v>
      </c>
      <c r="F125" s="38">
        <f t="shared" si="4"/>
        <v>8541500</v>
      </c>
    </row>
    <row r="126" spans="1:7" s="3" customFormat="1" ht="16.5" customHeight="1">
      <c r="A126" s="231"/>
      <c r="B126" s="6">
        <v>47</v>
      </c>
      <c r="C126" s="19" t="s">
        <v>20</v>
      </c>
      <c r="D126" s="8"/>
      <c r="E126" s="8">
        <f>E127+E128+E129+E130+E131+E132+E133+E134+E135</f>
        <v>8541500</v>
      </c>
      <c r="F126" s="39">
        <f t="shared" si="4"/>
        <v>8541500</v>
      </c>
      <c r="G126" s="91"/>
    </row>
    <row r="127" spans="1:7" s="3" customFormat="1" ht="16.5" customHeight="1">
      <c r="A127" s="231"/>
      <c r="B127" s="6" t="s">
        <v>267</v>
      </c>
      <c r="C127" s="19" t="s">
        <v>268</v>
      </c>
      <c r="D127" s="8"/>
      <c r="E127" s="8">
        <v>652500</v>
      </c>
      <c r="F127" s="39">
        <f t="shared" si="4"/>
        <v>652500</v>
      </c>
      <c r="G127" s="91"/>
    </row>
    <row r="128" spans="1:7" s="3" customFormat="1" ht="16.5" customHeight="1">
      <c r="A128" s="231"/>
      <c r="B128" s="6" t="s">
        <v>263</v>
      </c>
      <c r="C128" s="19" t="s">
        <v>264</v>
      </c>
      <c r="D128" s="8"/>
      <c r="E128" s="8">
        <f>125000+300000</f>
        <v>425000</v>
      </c>
      <c r="F128" s="39">
        <f t="shared" si="4"/>
        <v>425000</v>
      </c>
      <c r="G128" s="91"/>
    </row>
    <row r="129" spans="1:6" s="3" customFormat="1" ht="18" customHeight="1">
      <c r="A129" s="228"/>
      <c r="B129" s="6" t="s">
        <v>269</v>
      </c>
      <c r="C129" s="34" t="s">
        <v>270</v>
      </c>
      <c r="D129" s="11"/>
      <c r="E129" s="73">
        <v>90000</v>
      </c>
      <c r="F129" s="39">
        <f t="shared" si="4"/>
        <v>90000</v>
      </c>
    </row>
    <row r="130" spans="1:6" s="3" customFormat="1" ht="18" customHeight="1">
      <c r="A130" s="228"/>
      <c r="B130" s="6">
        <v>100000</v>
      </c>
      <c r="C130" s="34" t="s">
        <v>272</v>
      </c>
      <c r="D130" s="204"/>
      <c r="E130" s="73">
        <v>1060000</v>
      </c>
      <c r="F130" s="259">
        <f t="shared" si="4"/>
        <v>1060000</v>
      </c>
    </row>
    <row r="131" spans="1:6" s="3" customFormat="1" ht="17.25" customHeight="1">
      <c r="A131" s="228"/>
      <c r="B131" s="6" t="s">
        <v>273</v>
      </c>
      <c r="C131" s="34" t="s">
        <v>274</v>
      </c>
      <c r="D131" s="86"/>
      <c r="E131" s="73">
        <v>735400</v>
      </c>
      <c r="F131" s="259">
        <f aca="true" t="shared" si="5" ref="F131:F138">D131+E131</f>
        <v>735400</v>
      </c>
    </row>
    <row r="132" spans="1:6" s="3" customFormat="1" ht="15" customHeight="1">
      <c r="A132" s="228"/>
      <c r="B132" s="6" t="s">
        <v>67</v>
      </c>
      <c r="C132" s="34" t="s">
        <v>68</v>
      </c>
      <c r="D132" s="86"/>
      <c r="E132" s="73">
        <f>4316800+50000</f>
        <v>4366800</v>
      </c>
      <c r="F132" s="259">
        <f t="shared" si="5"/>
        <v>4366800</v>
      </c>
    </row>
    <row r="133" spans="1:6" s="3" customFormat="1" ht="14.25" customHeight="1">
      <c r="A133" s="228"/>
      <c r="B133" s="6" t="s">
        <v>148</v>
      </c>
      <c r="C133" s="34" t="s">
        <v>156</v>
      </c>
      <c r="D133" s="5"/>
      <c r="E133" s="73">
        <v>460400</v>
      </c>
      <c r="F133" s="259">
        <f t="shared" si="5"/>
        <v>460400</v>
      </c>
    </row>
    <row r="134" spans="1:6" s="3" customFormat="1" ht="27.75" customHeight="1">
      <c r="A134" s="228"/>
      <c r="B134" s="6" t="s">
        <v>160</v>
      </c>
      <c r="C134" s="34" t="s">
        <v>161</v>
      </c>
      <c r="D134" s="86"/>
      <c r="E134" s="73">
        <v>370000</v>
      </c>
      <c r="F134" s="259">
        <f t="shared" si="5"/>
        <v>370000</v>
      </c>
    </row>
    <row r="135" spans="1:6" s="3" customFormat="1" ht="15" customHeight="1">
      <c r="A135" s="228"/>
      <c r="B135" s="6">
        <v>250404</v>
      </c>
      <c r="C135" s="34" t="s">
        <v>28</v>
      </c>
      <c r="D135" s="5"/>
      <c r="E135" s="73">
        <f>258700+122700</f>
        <v>381400</v>
      </c>
      <c r="F135" s="259">
        <f t="shared" si="5"/>
        <v>381400</v>
      </c>
    </row>
    <row r="136" spans="1:6" s="3" customFormat="1" ht="27.75" customHeight="1">
      <c r="A136" s="170">
        <v>25</v>
      </c>
      <c r="B136" s="11"/>
      <c r="C136" s="171" t="s">
        <v>282</v>
      </c>
      <c r="D136" s="12">
        <f>D137</f>
        <v>287875</v>
      </c>
      <c r="E136" s="12">
        <f>E137</f>
        <v>85000</v>
      </c>
      <c r="F136" s="38">
        <f t="shared" si="5"/>
        <v>372875</v>
      </c>
    </row>
    <row r="137" spans="1:6" s="3" customFormat="1" ht="17.25" customHeight="1">
      <c r="A137" s="260"/>
      <c r="B137" s="11">
        <v>73</v>
      </c>
      <c r="C137" s="16" t="s">
        <v>205</v>
      </c>
      <c r="D137" s="8">
        <f>D138+D139</f>
        <v>287875</v>
      </c>
      <c r="E137" s="8">
        <f>E138+E139</f>
        <v>85000</v>
      </c>
      <c r="F137" s="39">
        <f t="shared" si="5"/>
        <v>372875</v>
      </c>
    </row>
    <row r="138" spans="1:6" s="3" customFormat="1" ht="18" customHeight="1">
      <c r="A138" s="228"/>
      <c r="B138" s="5" t="s">
        <v>26</v>
      </c>
      <c r="C138" s="76" t="s">
        <v>27</v>
      </c>
      <c r="D138" s="86">
        <f>344650-56775</f>
        <v>287875</v>
      </c>
      <c r="E138" s="86"/>
      <c r="F138" s="153">
        <f t="shared" si="5"/>
        <v>287875</v>
      </c>
    </row>
    <row r="139" spans="1:6" s="3" customFormat="1" ht="28.5" customHeight="1">
      <c r="A139" s="227"/>
      <c r="B139" s="5">
        <v>180409</v>
      </c>
      <c r="C139" s="169" t="s">
        <v>121</v>
      </c>
      <c r="D139" s="86"/>
      <c r="E139" s="86">
        <v>85000</v>
      </c>
      <c r="F139" s="153"/>
    </row>
    <row r="140" spans="1:7" s="3" customFormat="1" ht="28.5">
      <c r="A140" s="170">
        <v>26</v>
      </c>
      <c r="B140" s="11"/>
      <c r="C140" s="171" t="s">
        <v>233</v>
      </c>
      <c r="D140" s="12">
        <f>D141</f>
        <v>223400</v>
      </c>
      <c r="E140" s="12">
        <f>E141</f>
        <v>0</v>
      </c>
      <c r="F140" s="38">
        <f>D140+E140</f>
        <v>223400</v>
      </c>
      <c r="G140" s="91"/>
    </row>
    <row r="141" spans="1:6" s="3" customFormat="1" ht="27.75" customHeight="1">
      <c r="A141" s="262"/>
      <c r="B141" s="11">
        <v>67</v>
      </c>
      <c r="C141" s="176" t="s">
        <v>61</v>
      </c>
      <c r="D141" s="8">
        <f>D142</f>
        <v>223400</v>
      </c>
      <c r="E141" s="8">
        <f>E142</f>
        <v>0</v>
      </c>
      <c r="F141" s="39">
        <f>D141+E141</f>
        <v>223400</v>
      </c>
    </row>
    <row r="142" spans="1:6" s="3" customFormat="1" ht="28.5" customHeight="1">
      <c r="A142" s="262"/>
      <c r="B142" s="5">
        <v>210105</v>
      </c>
      <c r="C142" s="177" t="s">
        <v>207</v>
      </c>
      <c r="D142" s="86">
        <f>251400-28000</f>
        <v>223400</v>
      </c>
      <c r="E142" s="8"/>
      <c r="F142" s="153">
        <f>D142+E142</f>
        <v>223400</v>
      </c>
    </row>
    <row r="143" spans="1:6" s="3" customFormat="1" ht="28.5" customHeight="1">
      <c r="A143" s="170">
        <v>27</v>
      </c>
      <c r="B143" s="5"/>
      <c r="C143" s="171" t="s">
        <v>234</v>
      </c>
      <c r="D143" s="12">
        <f>D144</f>
        <v>2100</v>
      </c>
      <c r="E143" s="12">
        <f>E144</f>
        <v>50000</v>
      </c>
      <c r="F143" s="38">
        <f>D143+E143</f>
        <v>52100</v>
      </c>
    </row>
    <row r="144" spans="1:6" s="3" customFormat="1" ht="28.5" customHeight="1">
      <c r="A144" s="226"/>
      <c r="B144" s="11">
        <v>67</v>
      </c>
      <c r="C144" s="176" t="s">
        <v>61</v>
      </c>
      <c r="D144" s="8">
        <f>D145+D146</f>
        <v>2100</v>
      </c>
      <c r="E144" s="8">
        <f>E145+E146</f>
        <v>50000</v>
      </c>
      <c r="F144" s="39">
        <f>F145+F146</f>
        <v>52100</v>
      </c>
    </row>
    <row r="145" spans="1:6" s="3" customFormat="1" ht="28.5" customHeight="1">
      <c r="A145" s="228"/>
      <c r="B145" s="5" t="s">
        <v>119</v>
      </c>
      <c r="C145" s="151" t="s">
        <v>120</v>
      </c>
      <c r="D145" s="86">
        <f>5900-3800</f>
        <v>2100</v>
      </c>
      <c r="E145" s="86"/>
      <c r="F145" s="153">
        <f aca="true" t="shared" si="6" ref="F145:F151">D145+E145</f>
        <v>2100</v>
      </c>
    </row>
    <row r="146" spans="1:6" s="3" customFormat="1" ht="19.5" customHeight="1">
      <c r="A146" s="227"/>
      <c r="B146" s="5">
        <v>250404</v>
      </c>
      <c r="C146" s="151" t="s">
        <v>28</v>
      </c>
      <c r="D146" s="86"/>
      <c r="E146" s="86">
        <v>50000</v>
      </c>
      <c r="F146" s="153">
        <f t="shared" si="6"/>
        <v>50000</v>
      </c>
    </row>
    <row r="147" spans="1:8" s="3" customFormat="1" ht="28.5" customHeight="1">
      <c r="A147" s="170">
        <v>28</v>
      </c>
      <c r="B147" s="7"/>
      <c r="C147" s="171" t="s">
        <v>209</v>
      </c>
      <c r="D147" s="17">
        <f>D148</f>
        <v>91670</v>
      </c>
      <c r="E147" s="17">
        <f>E148+E150</f>
        <v>982900</v>
      </c>
      <c r="F147" s="38">
        <f t="shared" si="6"/>
        <v>1074570</v>
      </c>
      <c r="G147" s="191"/>
      <c r="H147" s="191"/>
    </row>
    <row r="148" spans="1:6" s="3" customFormat="1" ht="18.75" customHeight="1">
      <c r="A148" s="226"/>
      <c r="B148" s="6" t="s">
        <v>31</v>
      </c>
      <c r="C148" s="7" t="s">
        <v>12</v>
      </c>
      <c r="D148" s="18">
        <f>D149</f>
        <v>91670</v>
      </c>
      <c r="E148" s="18">
        <f>E149</f>
        <v>574500</v>
      </c>
      <c r="F148" s="39">
        <f t="shared" si="6"/>
        <v>666170</v>
      </c>
    </row>
    <row r="149" spans="1:6" s="3" customFormat="1" ht="17.25" customHeight="1">
      <c r="A149" s="228"/>
      <c r="B149" s="5">
        <v>250404</v>
      </c>
      <c r="C149" s="154" t="s">
        <v>28</v>
      </c>
      <c r="D149" s="152">
        <v>91670</v>
      </c>
      <c r="E149" s="86">
        <v>574500</v>
      </c>
      <c r="F149" s="153">
        <f t="shared" si="6"/>
        <v>666170</v>
      </c>
    </row>
    <row r="150" spans="1:6" s="3" customFormat="1" ht="17.25" customHeight="1">
      <c r="A150" s="228"/>
      <c r="B150" s="81">
        <v>44</v>
      </c>
      <c r="C150" s="178" t="s">
        <v>235</v>
      </c>
      <c r="D150" s="203"/>
      <c r="E150" s="80">
        <f>E151</f>
        <v>408400</v>
      </c>
      <c r="F150" s="39">
        <f t="shared" si="6"/>
        <v>408400</v>
      </c>
    </row>
    <row r="151" spans="1:6" s="3" customFormat="1" ht="17.25" customHeight="1">
      <c r="A151" s="227"/>
      <c r="B151" s="5">
        <v>250404</v>
      </c>
      <c r="C151" s="154" t="s">
        <v>28</v>
      </c>
      <c r="D151" s="203"/>
      <c r="E151" s="204">
        <v>408400</v>
      </c>
      <c r="F151" s="153">
        <f t="shared" si="6"/>
        <v>408400</v>
      </c>
    </row>
    <row r="152" spans="1:9" s="3" customFormat="1" ht="27.75" customHeight="1">
      <c r="A152" s="49">
        <v>29</v>
      </c>
      <c r="B152" s="178"/>
      <c r="C152" s="179" t="s">
        <v>260</v>
      </c>
      <c r="D152" s="205">
        <f>D153+D155+D157+D160+D162+D164+D166+D169+D172+D175+D178+D181+D184</f>
        <v>265000</v>
      </c>
      <c r="E152" s="205">
        <f>E153+E155+E157+E160+E162+E164+E166+E169+E172+E175+E178+E181+E184</f>
        <v>493300</v>
      </c>
      <c r="F152" s="57">
        <f>F153+F155+F157+F160+F162+F164+F166+F169+F172+F175+F178+F181+F184</f>
        <v>758300</v>
      </c>
      <c r="G152" s="91"/>
      <c r="I152" s="91"/>
    </row>
    <row r="153" spans="1:6" s="3" customFormat="1" ht="17.25" customHeight="1">
      <c r="A153" s="226"/>
      <c r="B153" s="6" t="s">
        <v>31</v>
      </c>
      <c r="C153" s="7" t="s">
        <v>12</v>
      </c>
      <c r="D153" s="18">
        <f>D154</f>
        <v>217400</v>
      </c>
      <c r="E153" s="18">
        <f>E154</f>
        <v>161900</v>
      </c>
      <c r="F153" s="39">
        <f aca="true" t="shared" si="7" ref="F153:F184">D153+E153</f>
        <v>379300</v>
      </c>
    </row>
    <row r="154" spans="1:6" s="3" customFormat="1" ht="15" customHeight="1">
      <c r="A154" s="228"/>
      <c r="B154" s="5">
        <v>250404</v>
      </c>
      <c r="C154" s="154" t="s">
        <v>28</v>
      </c>
      <c r="D154" s="152">
        <v>217400</v>
      </c>
      <c r="E154" s="86">
        <v>161900</v>
      </c>
      <c r="F154" s="153">
        <f t="shared" si="7"/>
        <v>379300</v>
      </c>
    </row>
    <row r="155" spans="1:6" s="3" customFormat="1" ht="15" customHeight="1">
      <c r="A155" s="228"/>
      <c r="B155" s="11">
        <v>10</v>
      </c>
      <c r="C155" s="7" t="s">
        <v>64</v>
      </c>
      <c r="D155" s="18">
        <f>D156</f>
        <v>0</v>
      </c>
      <c r="E155" s="18">
        <f>E156</f>
        <v>14000</v>
      </c>
      <c r="F155" s="39">
        <f t="shared" si="7"/>
        <v>14000</v>
      </c>
    </row>
    <row r="156" spans="1:6" s="3" customFormat="1" ht="15" customHeight="1">
      <c r="A156" s="228"/>
      <c r="B156" s="5">
        <v>250404</v>
      </c>
      <c r="C156" s="154" t="s">
        <v>28</v>
      </c>
      <c r="D156" s="152"/>
      <c r="E156" s="86">
        <v>14000</v>
      </c>
      <c r="F156" s="153">
        <f t="shared" si="7"/>
        <v>14000</v>
      </c>
    </row>
    <row r="157" spans="1:6" s="3" customFormat="1" ht="17.25" customHeight="1">
      <c r="A157" s="228"/>
      <c r="B157" s="11">
        <v>11</v>
      </c>
      <c r="C157" s="7" t="s">
        <v>43</v>
      </c>
      <c r="D157" s="18">
        <f>D158</f>
        <v>1000</v>
      </c>
      <c r="E157" s="8">
        <f>E159</f>
        <v>11200</v>
      </c>
      <c r="F157" s="39">
        <f t="shared" si="7"/>
        <v>12200</v>
      </c>
    </row>
    <row r="158" spans="1:6" s="3" customFormat="1" ht="17.25" customHeight="1">
      <c r="A158" s="228"/>
      <c r="B158" s="163" t="s">
        <v>261</v>
      </c>
      <c r="C158" s="154" t="s">
        <v>262</v>
      </c>
      <c r="D158" s="152">
        <v>1000</v>
      </c>
      <c r="E158" s="86"/>
      <c r="F158" s="153">
        <f t="shared" si="7"/>
        <v>1000</v>
      </c>
    </row>
    <row r="159" spans="1:6" s="3" customFormat="1" ht="15" customHeight="1">
      <c r="A159" s="228"/>
      <c r="B159" s="5">
        <v>250404</v>
      </c>
      <c r="C159" s="154" t="s">
        <v>28</v>
      </c>
      <c r="D159" s="152"/>
      <c r="E159" s="86">
        <v>11200</v>
      </c>
      <c r="F159" s="153">
        <f t="shared" si="7"/>
        <v>11200</v>
      </c>
    </row>
    <row r="160" spans="1:6" s="3" customFormat="1" ht="15" customHeight="1">
      <c r="A160" s="228"/>
      <c r="B160" s="11">
        <v>13</v>
      </c>
      <c r="C160" s="7" t="s">
        <v>33</v>
      </c>
      <c r="D160" s="18"/>
      <c r="E160" s="8">
        <f>E161</f>
        <v>5900</v>
      </c>
      <c r="F160" s="39">
        <f t="shared" si="7"/>
        <v>5900</v>
      </c>
    </row>
    <row r="161" spans="1:6" s="3" customFormat="1" ht="15" customHeight="1">
      <c r="A161" s="228"/>
      <c r="B161" s="5">
        <v>250404</v>
      </c>
      <c r="C161" s="154" t="s">
        <v>28</v>
      </c>
      <c r="D161" s="152"/>
      <c r="E161" s="86">
        <v>5900</v>
      </c>
      <c r="F161" s="153">
        <f t="shared" si="7"/>
        <v>5900</v>
      </c>
    </row>
    <row r="162" spans="1:6" s="3" customFormat="1" ht="15" customHeight="1">
      <c r="A162" s="228"/>
      <c r="B162" s="6" t="s">
        <v>54</v>
      </c>
      <c r="C162" s="19" t="s">
        <v>36</v>
      </c>
      <c r="D162" s="18">
        <f>D163</f>
        <v>0</v>
      </c>
      <c r="E162" s="18">
        <f>E163</f>
        <v>7900</v>
      </c>
      <c r="F162" s="39">
        <f t="shared" si="7"/>
        <v>7900</v>
      </c>
    </row>
    <row r="163" spans="1:6" s="3" customFormat="1" ht="15" customHeight="1">
      <c r="A163" s="228"/>
      <c r="B163" s="5">
        <v>250404</v>
      </c>
      <c r="C163" s="154" t="s">
        <v>28</v>
      </c>
      <c r="D163" s="152"/>
      <c r="E163" s="86">
        <v>7900</v>
      </c>
      <c r="F163" s="153">
        <f t="shared" si="7"/>
        <v>7900</v>
      </c>
    </row>
    <row r="164" spans="1:6" s="3" customFormat="1" ht="15" customHeight="1">
      <c r="A164" s="228"/>
      <c r="B164" s="182">
        <v>24</v>
      </c>
      <c r="C164" s="7" t="s">
        <v>179</v>
      </c>
      <c r="D164" s="18">
        <f>D165</f>
        <v>0</v>
      </c>
      <c r="E164" s="18">
        <f>E165</f>
        <v>21700</v>
      </c>
      <c r="F164" s="39">
        <f t="shared" si="7"/>
        <v>21700</v>
      </c>
    </row>
    <row r="165" spans="1:6" s="3" customFormat="1" ht="15" customHeight="1">
      <c r="A165" s="228"/>
      <c r="B165" s="5">
        <v>250404</v>
      </c>
      <c r="C165" s="154" t="s">
        <v>28</v>
      </c>
      <c r="D165" s="152"/>
      <c r="E165" s="86">
        <v>21700</v>
      </c>
      <c r="F165" s="153">
        <f t="shared" si="7"/>
        <v>21700</v>
      </c>
    </row>
    <row r="166" spans="1:6" s="3" customFormat="1" ht="28.5" customHeight="1">
      <c r="A166" s="228"/>
      <c r="B166" s="180" t="s">
        <v>51</v>
      </c>
      <c r="C166" s="19" t="s">
        <v>141</v>
      </c>
      <c r="D166" s="18">
        <f>D167</f>
        <v>10000</v>
      </c>
      <c r="E166" s="18">
        <f>E168</f>
        <v>27600</v>
      </c>
      <c r="F166" s="39">
        <f t="shared" si="7"/>
        <v>37600</v>
      </c>
    </row>
    <row r="167" spans="1:6" s="3" customFormat="1" ht="17.25" customHeight="1">
      <c r="A167" s="228"/>
      <c r="B167" s="163" t="s">
        <v>261</v>
      </c>
      <c r="C167" s="154" t="s">
        <v>262</v>
      </c>
      <c r="D167" s="152">
        <v>10000</v>
      </c>
      <c r="E167" s="86"/>
      <c r="F167" s="153">
        <f t="shared" si="7"/>
        <v>10000</v>
      </c>
    </row>
    <row r="168" spans="1:6" s="3" customFormat="1" ht="15" customHeight="1">
      <c r="A168" s="228"/>
      <c r="B168" s="5">
        <v>250404</v>
      </c>
      <c r="C168" s="154" t="s">
        <v>28</v>
      </c>
      <c r="D168" s="152"/>
      <c r="E168" s="86">
        <v>27600</v>
      </c>
      <c r="F168" s="153">
        <f t="shared" si="7"/>
        <v>27600</v>
      </c>
    </row>
    <row r="169" spans="1:6" s="3" customFormat="1" ht="17.25" customHeight="1">
      <c r="A169" s="228"/>
      <c r="B169" s="181" t="s">
        <v>32</v>
      </c>
      <c r="C169" s="34" t="s">
        <v>16</v>
      </c>
      <c r="D169" s="18">
        <f>D170</f>
        <v>6000</v>
      </c>
      <c r="E169" s="8">
        <f>E171</f>
        <v>36500</v>
      </c>
      <c r="F169" s="39">
        <f t="shared" si="7"/>
        <v>42500</v>
      </c>
    </row>
    <row r="170" spans="1:6" s="3" customFormat="1" ht="17.25" customHeight="1">
      <c r="A170" s="228"/>
      <c r="B170" s="163" t="s">
        <v>261</v>
      </c>
      <c r="C170" s="154" t="s">
        <v>262</v>
      </c>
      <c r="D170" s="152">
        <v>6000</v>
      </c>
      <c r="E170" s="86"/>
      <c r="F170" s="153">
        <f t="shared" si="7"/>
        <v>6000</v>
      </c>
    </row>
    <row r="171" spans="1:6" s="3" customFormat="1" ht="15" customHeight="1">
      <c r="A171" s="228"/>
      <c r="B171" s="5">
        <v>250404</v>
      </c>
      <c r="C171" s="154" t="s">
        <v>28</v>
      </c>
      <c r="D171" s="152"/>
      <c r="E171" s="86">
        <v>36500</v>
      </c>
      <c r="F171" s="153">
        <f t="shared" si="7"/>
        <v>36500</v>
      </c>
    </row>
    <row r="172" spans="1:6" s="3" customFormat="1" ht="17.25" customHeight="1">
      <c r="A172" s="228"/>
      <c r="B172" s="182">
        <v>44</v>
      </c>
      <c r="C172" s="7" t="s">
        <v>235</v>
      </c>
      <c r="D172" s="18">
        <f>D173</f>
        <v>6200</v>
      </c>
      <c r="E172" s="8">
        <f>E174</f>
        <v>90600</v>
      </c>
      <c r="F172" s="39">
        <f t="shared" si="7"/>
        <v>96800</v>
      </c>
    </row>
    <row r="173" spans="1:6" s="3" customFormat="1" ht="17.25" customHeight="1">
      <c r="A173" s="228"/>
      <c r="B173" s="163" t="s">
        <v>261</v>
      </c>
      <c r="C173" s="154" t="s">
        <v>262</v>
      </c>
      <c r="D173" s="152">
        <v>6200</v>
      </c>
      <c r="E173" s="86"/>
      <c r="F173" s="153">
        <f t="shared" si="7"/>
        <v>6200</v>
      </c>
    </row>
    <row r="174" spans="1:6" s="3" customFormat="1" ht="15" customHeight="1">
      <c r="A174" s="228"/>
      <c r="B174" s="5">
        <v>250404</v>
      </c>
      <c r="C174" s="154" t="s">
        <v>28</v>
      </c>
      <c r="D174" s="152"/>
      <c r="E174" s="86">
        <v>90600</v>
      </c>
      <c r="F174" s="153">
        <f t="shared" si="7"/>
        <v>90600</v>
      </c>
    </row>
    <row r="175" spans="1:6" s="3" customFormat="1" ht="17.25" customHeight="1">
      <c r="A175" s="228"/>
      <c r="B175" s="182">
        <v>47</v>
      </c>
      <c r="C175" s="34" t="s">
        <v>20</v>
      </c>
      <c r="D175" s="8">
        <f>D176</f>
        <v>1000</v>
      </c>
      <c r="E175" s="8">
        <f>E177</f>
        <v>9000</v>
      </c>
      <c r="F175" s="39">
        <f t="shared" si="7"/>
        <v>10000</v>
      </c>
    </row>
    <row r="176" spans="1:6" s="3" customFormat="1" ht="17.25" customHeight="1">
      <c r="A176" s="228"/>
      <c r="B176" s="163" t="s">
        <v>261</v>
      </c>
      <c r="C176" s="154" t="s">
        <v>262</v>
      </c>
      <c r="D176" s="152">
        <v>1000</v>
      </c>
      <c r="E176" s="86"/>
      <c r="F176" s="153">
        <f t="shared" si="7"/>
        <v>1000</v>
      </c>
    </row>
    <row r="177" spans="1:6" s="3" customFormat="1" ht="15" customHeight="1">
      <c r="A177" s="228"/>
      <c r="B177" s="5">
        <v>250404</v>
      </c>
      <c r="C177" s="154" t="s">
        <v>28</v>
      </c>
      <c r="D177" s="152"/>
      <c r="E177" s="86">
        <v>9000</v>
      </c>
      <c r="F177" s="153">
        <f t="shared" si="7"/>
        <v>9000</v>
      </c>
    </row>
    <row r="178" spans="1:6" s="3" customFormat="1" ht="17.25" customHeight="1">
      <c r="A178" s="228"/>
      <c r="B178" s="182">
        <v>65</v>
      </c>
      <c r="C178" s="16" t="s">
        <v>42</v>
      </c>
      <c r="D178" s="8">
        <f>D179</f>
        <v>200</v>
      </c>
      <c r="E178" s="8">
        <f>E180</f>
        <v>11300</v>
      </c>
      <c r="F178" s="39">
        <f t="shared" si="7"/>
        <v>11500</v>
      </c>
    </row>
    <row r="179" spans="1:6" s="3" customFormat="1" ht="17.25" customHeight="1">
      <c r="A179" s="228"/>
      <c r="B179" s="163" t="s">
        <v>261</v>
      </c>
      <c r="C179" s="154" t="s">
        <v>262</v>
      </c>
      <c r="D179" s="152">
        <v>200</v>
      </c>
      <c r="E179" s="86"/>
      <c r="F179" s="153">
        <f t="shared" si="7"/>
        <v>200</v>
      </c>
    </row>
    <row r="180" spans="1:6" s="3" customFormat="1" ht="15" customHeight="1">
      <c r="A180" s="228"/>
      <c r="B180" s="5">
        <v>250404</v>
      </c>
      <c r="C180" s="154" t="s">
        <v>28</v>
      </c>
      <c r="D180" s="152"/>
      <c r="E180" s="86">
        <v>11300</v>
      </c>
      <c r="F180" s="153">
        <f t="shared" si="7"/>
        <v>11300</v>
      </c>
    </row>
    <row r="181" spans="1:6" s="3" customFormat="1" ht="17.25" customHeight="1">
      <c r="A181" s="228"/>
      <c r="B181" s="182">
        <v>73</v>
      </c>
      <c r="C181" s="16" t="s">
        <v>205</v>
      </c>
      <c r="D181" s="8">
        <f>D182</f>
        <v>15400</v>
      </c>
      <c r="E181" s="8">
        <f>E183</f>
        <v>74700</v>
      </c>
      <c r="F181" s="39">
        <f t="shared" si="7"/>
        <v>90100</v>
      </c>
    </row>
    <row r="182" spans="1:6" s="3" customFormat="1" ht="17.25" customHeight="1">
      <c r="A182" s="228"/>
      <c r="B182" s="163" t="s">
        <v>261</v>
      </c>
      <c r="C182" s="154" t="s">
        <v>262</v>
      </c>
      <c r="D182" s="152">
        <v>15400</v>
      </c>
      <c r="E182" s="86"/>
      <c r="F182" s="153">
        <f t="shared" si="7"/>
        <v>15400</v>
      </c>
    </row>
    <row r="183" spans="1:6" s="3" customFormat="1" ht="15" customHeight="1">
      <c r="A183" s="228"/>
      <c r="B183" s="5">
        <v>250404</v>
      </c>
      <c r="C183" s="154" t="s">
        <v>28</v>
      </c>
      <c r="D183" s="152"/>
      <c r="E183" s="86">
        <v>74700</v>
      </c>
      <c r="F183" s="153">
        <f t="shared" si="7"/>
        <v>74700</v>
      </c>
    </row>
    <row r="184" spans="1:6" s="3" customFormat="1" ht="17.25" customHeight="1">
      <c r="A184" s="228"/>
      <c r="B184" s="30" t="s">
        <v>60</v>
      </c>
      <c r="C184" s="183" t="s">
        <v>211</v>
      </c>
      <c r="D184" s="8">
        <f>D185</f>
        <v>7800</v>
      </c>
      <c r="E184" s="8">
        <f>E186</f>
        <v>21000</v>
      </c>
      <c r="F184" s="39">
        <f t="shared" si="7"/>
        <v>28800</v>
      </c>
    </row>
    <row r="185" spans="1:6" s="3" customFormat="1" ht="17.25" customHeight="1">
      <c r="A185" s="228"/>
      <c r="B185" s="163" t="s">
        <v>261</v>
      </c>
      <c r="C185" s="154" t="s">
        <v>262</v>
      </c>
      <c r="D185" s="152">
        <v>7800</v>
      </c>
      <c r="E185" s="86"/>
      <c r="F185" s="153">
        <f aca="true" t="shared" si="8" ref="F185:F205">D185+E185</f>
        <v>7800</v>
      </c>
    </row>
    <row r="186" spans="1:6" s="3" customFormat="1" ht="15" customHeight="1">
      <c r="A186" s="227"/>
      <c r="B186" s="5">
        <v>250404</v>
      </c>
      <c r="C186" s="154" t="s">
        <v>28</v>
      </c>
      <c r="D186" s="152"/>
      <c r="E186" s="86">
        <v>21000</v>
      </c>
      <c r="F186" s="153">
        <f t="shared" si="8"/>
        <v>21000</v>
      </c>
    </row>
    <row r="187" spans="1:6" s="3" customFormat="1" ht="26.25" customHeight="1">
      <c r="A187" s="170">
        <v>30</v>
      </c>
      <c r="B187" s="7"/>
      <c r="C187" s="171" t="s">
        <v>213</v>
      </c>
      <c r="D187" s="17">
        <f>D188</f>
        <v>15000</v>
      </c>
      <c r="E187" s="12"/>
      <c r="F187" s="38">
        <f t="shared" si="8"/>
        <v>15000</v>
      </c>
    </row>
    <row r="188" spans="1:6" s="3" customFormat="1" ht="18" customHeight="1">
      <c r="A188" s="274"/>
      <c r="B188" s="6" t="s">
        <v>31</v>
      </c>
      <c r="C188" s="7" t="s">
        <v>12</v>
      </c>
      <c r="D188" s="18">
        <f>D189</f>
        <v>15000</v>
      </c>
      <c r="E188" s="8"/>
      <c r="F188" s="9">
        <f t="shared" si="8"/>
        <v>15000</v>
      </c>
    </row>
    <row r="189" spans="1:6" s="3" customFormat="1" ht="16.5" customHeight="1">
      <c r="A189" s="275"/>
      <c r="B189" s="5">
        <v>250404</v>
      </c>
      <c r="C189" s="154" t="s">
        <v>28</v>
      </c>
      <c r="D189" s="152">
        <v>15000</v>
      </c>
      <c r="E189" s="86"/>
      <c r="F189" s="206">
        <f t="shared" si="8"/>
        <v>15000</v>
      </c>
    </row>
    <row r="190" spans="1:6" s="3" customFormat="1" ht="41.25" customHeight="1">
      <c r="A190" s="170">
        <v>31</v>
      </c>
      <c r="B190" s="7"/>
      <c r="C190" s="171" t="s">
        <v>251</v>
      </c>
      <c r="D190" s="17">
        <f>D191</f>
        <v>71219</v>
      </c>
      <c r="E190" s="17">
        <f>E191</f>
        <v>75250</v>
      </c>
      <c r="F190" s="31">
        <f t="shared" si="8"/>
        <v>146469</v>
      </c>
    </row>
    <row r="191" spans="1:6" s="3" customFormat="1" ht="18" customHeight="1">
      <c r="A191" s="274"/>
      <c r="B191" s="6" t="s">
        <v>31</v>
      </c>
      <c r="C191" s="7" t="s">
        <v>12</v>
      </c>
      <c r="D191" s="18">
        <f>D192</f>
        <v>71219</v>
      </c>
      <c r="E191" s="18">
        <f>E192</f>
        <v>75250</v>
      </c>
      <c r="F191" s="9">
        <f t="shared" si="8"/>
        <v>146469</v>
      </c>
    </row>
    <row r="192" spans="1:6" s="3" customFormat="1" ht="15" customHeight="1">
      <c r="A192" s="275"/>
      <c r="B192" s="5">
        <v>250404</v>
      </c>
      <c r="C192" s="154" t="s">
        <v>28</v>
      </c>
      <c r="D192" s="152">
        <v>71219</v>
      </c>
      <c r="E192" s="86">
        <v>75250</v>
      </c>
      <c r="F192" s="206">
        <f t="shared" si="8"/>
        <v>146469</v>
      </c>
    </row>
    <row r="193" spans="1:6" s="3" customFormat="1" ht="27.75" customHeight="1">
      <c r="A193" s="170">
        <v>32</v>
      </c>
      <c r="B193" s="7"/>
      <c r="C193" s="13" t="s">
        <v>236</v>
      </c>
      <c r="D193" s="17">
        <f>D194</f>
        <v>457000</v>
      </c>
      <c r="E193" s="12"/>
      <c r="F193" s="31">
        <f t="shared" si="8"/>
        <v>457000</v>
      </c>
    </row>
    <row r="194" spans="1:6" s="3" customFormat="1" ht="20.25" customHeight="1">
      <c r="A194" s="274"/>
      <c r="B194" s="6" t="s">
        <v>31</v>
      </c>
      <c r="C194" s="7" t="s">
        <v>12</v>
      </c>
      <c r="D194" s="18">
        <f>D195</f>
        <v>457000</v>
      </c>
      <c r="E194" s="8"/>
      <c r="F194" s="9">
        <f t="shared" si="8"/>
        <v>457000</v>
      </c>
    </row>
    <row r="195" spans="1:6" s="3" customFormat="1" ht="12.75" customHeight="1">
      <c r="A195" s="275"/>
      <c r="B195" s="5">
        <v>250404</v>
      </c>
      <c r="C195" s="154" t="s">
        <v>28</v>
      </c>
      <c r="D195" s="152">
        <v>457000</v>
      </c>
      <c r="E195" s="86"/>
      <c r="F195" s="206">
        <f t="shared" si="8"/>
        <v>457000</v>
      </c>
    </row>
    <row r="196" spans="1:6" s="3" customFormat="1" ht="31.5" customHeight="1">
      <c r="A196" s="170">
        <v>33</v>
      </c>
      <c r="B196" s="7"/>
      <c r="C196" s="13" t="s">
        <v>237</v>
      </c>
      <c r="D196" s="17">
        <f>D197</f>
        <v>66230</v>
      </c>
      <c r="E196" s="17">
        <f>E197</f>
        <v>10500</v>
      </c>
      <c r="F196" s="31">
        <f t="shared" si="8"/>
        <v>76730</v>
      </c>
    </row>
    <row r="197" spans="1:6" s="3" customFormat="1" ht="17.25" customHeight="1">
      <c r="A197" s="274"/>
      <c r="B197" s="6" t="s">
        <v>31</v>
      </c>
      <c r="C197" s="7" t="s">
        <v>12</v>
      </c>
      <c r="D197" s="18">
        <f>D198</f>
        <v>66230</v>
      </c>
      <c r="E197" s="18">
        <f>E198</f>
        <v>10500</v>
      </c>
      <c r="F197" s="9">
        <f t="shared" si="8"/>
        <v>76730</v>
      </c>
    </row>
    <row r="198" spans="1:6" s="3" customFormat="1" ht="15.75" customHeight="1">
      <c r="A198" s="275"/>
      <c r="B198" s="5">
        <v>250404</v>
      </c>
      <c r="C198" s="154" t="s">
        <v>28</v>
      </c>
      <c r="D198" s="152">
        <v>66230</v>
      </c>
      <c r="E198" s="86">
        <v>10500</v>
      </c>
      <c r="F198" s="206">
        <f t="shared" si="8"/>
        <v>76730</v>
      </c>
    </row>
    <row r="199" spans="1:6" s="3" customFormat="1" ht="42.75" customHeight="1">
      <c r="A199" s="170">
        <v>34</v>
      </c>
      <c r="B199" s="7"/>
      <c r="C199" s="13" t="s">
        <v>218</v>
      </c>
      <c r="D199" s="17">
        <f>D200</f>
        <v>110400</v>
      </c>
      <c r="E199" s="12"/>
      <c r="F199" s="31">
        <f t="shared" si="8"/>
        <v>110400</v>
      </c>
    </row>
    <row r="200" spans="1:6" s="3" customFormat="1" ht="18" customHeight="1">
      <c r="A200" s="274"/>
      <c r="B200" s="6" t="s">
        <v>31</v>
      </c>
      <c r="C200" s="7" t="s">
        <v>12</v>
      </c>
      <c r="D200" s="18">
        <f>D201</f>
        <v>110400</v>
      </c>
      <c r="E200" s="8"/>
      <c r="F200" s="9">
        <f t="shared" si="8"/>
        <v>110400</v>
      </c>
    </row>
    <row r="201" spans="1:6" s="3" customFormat="1" ht="13.5" customHeight="1">
      <c r="A201" s="278"/>
      <c r="B201" s="5">
        <v>250404</v>
      </c>
      <c r="C201" s="154" t="s">
        <v>28</v>
      </c>
      <c r="D201" s="152">
        <v>110400</v>
      </c>
      <c r="E201" s="86"/>
      <c r="F201" s="208">
        <f t="shared" si="8"/>
        <v>110400</v>
      </c>
    </row>
    <row r="202" spans="1:6" s="3" customFormat="1" ht="71.25" customHeight="1">
      <c r="A202" s="221">
        <v>35</v>
      </c>
      <c r="B202" s="54"/>
      <c r="C202" s="55" t="s">
        <v>173</v>
      </c>
      <c r="D202" s="54"/>
      <c r="E202" s="56">
        <f>E203</f>
        <v>1467870</v>
      </c>
      <c r="F202" s="219">
        <f t="shared" si="8"/>
        <v>1467870</v>
      </c>
    </row>
    <row r="203" spans="1:6" s="3" customFormat="1" ht="18.75" customHeight="1">
      <c r="A203" s="226"/>
      <c r="B203" s="6">
        <v>48</v>
      </c>
      <c r="C203" s="19" t="s">
        <v>113</v>
      </c>
      <c r="D203" s="5"/>
      <c r="E203" s="8">
        <f>E204+E205</f>
        <v>1467870</v>
      </c>
      <c r="F203" s="37">
        <f t="shared" si="8"/>
        <v>1467870</v>
      </c>
    </row>
    <row r="204" spans="1:6" s="3" customFormat="1" ht="18.75" customHeight="1">
      <c r="A204" s="228"/>
      <c r="B204" s="214" t="s">
        <v>114</v>
      </c>
      <c r="C204" s="215" t="s">
        <v>115</v>
      </c>
      <c r="D204" s="5"/>
      <c r="E204" s="86">
        <f>500000+163550+100000</f>
        <v>763550</v>
      </c>
      <c r="F204" s="208">
        <f t="shared" si="8"/>
        <v>763550</v>
      </c>
    </row>
    <row r="205" spans="1:6" s="3" customFormat="1" ht="30" customHeight="1" thickBot="1">
      <c r="A205" s="247"/>
      <c r="B205" s="248" t="s">
        <v>116</v>
      </c>
      <c r="C205" s="249" t="s">
        <v>117</v>
      </c>
      <c r="D205" s="250"/>
      <c r="E205" s="251">
        <v>704320</v>
      </c>
      <c r="F205" s="252">
        <f t="shared" si="8"/>
        <v>704320</v>
      </c>
    </row>
    <row r="206" spans="1:7" ht="16.5" hidden="1" thickBot="1">
      <c r="A206" s="192"/>
      <c r="B206" s="184"/>
      <c r="C206" s="185" t="s">
        <v>219</v>
      </c>
      <c r="D206" s="209" t="e">
        <f>D11+D22+D50+D53+D58+D61+D66+D77+D80+D83+D86+D94+D98+D105+D108+D113+D116+D119+D125+D136+D140+D143+D147+#REF!+D187+D190+D193+D196+D199+D202</f>
        <v>#REF!</v>
      </c>
      <c r="E206" s="209" t="e">
        <f>E11+E22+E50+E53+E58+E61+E66+E77+E80+E83+E86+E94+E98+E105+E108+E113+E116+E119+E125+E136+E140+E143+E147+#REF!+E187+E190+E193+E196+E199+E202</f>
        <v>#REF!</v>
      </c>
      <c r="F206" s="232" t="e">
        <f>F11+F22+F50+F53+F58+F61+F66+F77+F80+F83+F86+F94+F98+F105+F108+F113+F116+F119+F125+F136+F140+F143+F147+#REF!+F187+F190+F193+F196+F199+F202</f>
        <v>#REF!</v>
      </c>
      <c r="G206" s="210" t="e">
        <f>F206-E206-D206</f>
        <v>#REF!</v>
      </c>
    </row>
    <row r="207" ht="42.75" customHeight="1">
      <c r="B207" s="186"/>
    </row>
    <row r="208" spans="1:6" ht="15.75" customHeight="1">
      <c r="A208" s="97"/>
      <c r="B208" s="298" t="s">
        <v>238</v>
      </c>
      <c r="C208" s="298"/>
      <c r="D208" s="299"/>
      <c r="E208" s="26"/>
      <c r="F208" s="26"/>
    </row>
    <row r="209" spans="1:6" ht="16.5">
      <c r="A209" s="97"/>
      <c r="B209" s="298" t="s">
        <v>239</v>
      </c>
      <c r="C209" s="298"/>
      <c r="D209" s="26"/>
      <c r="E209" s="300" t="s">
        <v>62</v>
      </c>
      <c r="F209" s="300"/>
    </row>
    <row r="210" ht="14.25" customHeight="1">
      <c r="A210" s="97"/>
    </row>
    <row r="213" spans="3:5" ht="15.75">
      <c r="C213" s="3"/>
      <c r="D213" s="93"/>
      <c r="E213" s="225"/>
    </row>
    <row r="214" spans="3:5" ht="15.75">
      <c r="C214" s="3"/>
      <c r="D214" s="91"/>
      <c r="E214" s="90"/>
    </row>
    <row r="215" spans="3:5" ht="15.75">
      <c r="C215" s="3"/>
      <c r="D215" s="3"/>
      <c r="E215" s="90"/>
    </row>
    <row r="216" spans="3:5" ht="15.75">
      <c r="C216" s="3"/>
      <c r="D216" s="3"/>
      <c r="E216" s="90"/>
    </row>
    <row r="217" spans="3:5" ht="15.75">
      <c r="C217" s="3"/>
      <c r="D217" s="3"/>
      <c r="E217" s="90"/>
    </row>
    <row r="218" ht="12.75">
      <c r="E218" s="210"/>
    </row>
  </sheetData>
  <mergeCells count="25">
    <mergeCell ref="E209:F209"/>
    <mergeCell ref="B209:C209"/>
    <mergeCell ref="A106:A107"/>
    <mergeCell ref="A141:A142"/>
    <mergeCell ref="A188:A189"/>
    <mergeCell ref="A191:A192"/>
    <mergeCell ref="A194:A195"/>
    <mergeCell ref="A197:A198"/>
    <mergeCell ref="A200:A201"/>
    <mergeCell ref="A67:A76"/>
    <mergeCell ref="B208:C208"/>
    <mergeCell ref="A78:A79"/>
    <mergeCell ref="A84:A85"/>
    <mergeCell ref="A117:A118"/>
    <mergeCell ref="A81:A82"/>
    <mergeCell ref="G9:G10"/>
    <mergeCell ref="A51:A52"/>
    <mergeCell ref="A59:A60"/>
    <mergeCell ref="A45:A46"/>
    <mergeCell ref="D1:E1"/>
    <mergeCell ref="A5:F5"/>
    <mergeCell ref="A6:F6"/>
    <mergeCell ref="A8:A9"/>
    <mergeCell ref="C8:C9"/>
    <mergeCell ref="D8:F8"/>
  </mergeCells>
  <printOptions/>
  <pageMargins left="0.66" right="0.2" top="0.38" bottom="0.34" header="0.4" footer="0.35"/>
  <pageSetup horizontalDpi="600" verticalDpi="600" orientation="portrait" paperSize="9" scale="79" r:id="rId3"/>
  <rowBreaks count="1" manualBreakCount="1">
    <brk id="5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38"/>
  <sheetViews>
    <sheetView showZeros="0" view="pageBreakPreview" zoomScale="95" zoomScaleSheetLayoutView="95" workbookViewId="0" topLeftCell="A1">
      <pane xSplit="3" ySplit="10" topLeftCell="D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26" sqref="J126"/>
    </sheetView>
  </sheetViews>
  <sheetFormatPr defaultColWidth="9.00390625" defaultRowHeight="12.75"/>
  <cols>
    <col min="1" max="1" width="4.25390625" style="3" customWidth="1"/>
    <col min="2" max="2" width="10.375" style="3" customWidth="1"/>
    <col min="3" max="3" width="58.75390625" style="3" customWidth="1"/>
    <col min="4" max="4" width="14.375" style="3" customWidth="1"/>
    <col min="5" max="5" width="14.125" style="3" customWidth="1"/>
    <col min="6" max="6" width="15.375" style="3" customWidth="1"/>
    <col min="7" max="7" width="14.25390625" style="3" customWidth="1"/>
    <col min="8" max="8" width="14.375" style="3" customWidth="1"/>
    <col min="9" max="9" width="14.375" style="1" customWidth="1"/>
    <col min="10" max="10" width="9.875" style="1" customWidth="1"/>
    <col min="11" max="11" width="10.125" style="1" customWidth="1"/>
    <col min="12" max="16384" width="9.125" style="1" customWidth="1"/>
  </cols>
  <sheetData>
    <row r="1" spans="4:6" ht="12.75">
      <c r="D1" s="289" t="s">
        <v>170</v>
      </c>
      <c r="E1" s="289"/>
      <c r="F1" s="92"/>
    </row>
    <row r="2" spans="4:6" ht="15.75" customHeight="1">
      <c r="D2" s="87" t="s">
        <v>7</v>
      </c>
      <c r="E2" s="87"/>
      <c r="F2" s="87"/>
    </row>
    <row r="3" spans="3:6" ht="12.75" customHeight="1">
      <c r="C3" s="87"/>
      <c r="D3" s="87" t="s">
        <v>143</v>
      </c>
      <c r="E3" s="87"/>
      <c r="F3" s="87"/>
    </row>
    <row r="4" spans="3:6" ht="12.75" customHeight="1">
      <c r="C4" s="87"/>
      <c r="D4" s="87"/>
      <c r="E4" s="87"/>
      <c r="F4" s="87"/>
    </row>
    <row r="5" spans="1:6" ht="17.25" customHeight="1">
      <c r="A5" s="290" t="s">
        <v>8</v>
      </c>
      <c r="B5" s="290"/>
      <c r="C5" s="290"/>
      <c r="D5" s="290"/>
      <c r="E5" s="290"/>
      <c r="F5" s="290"/>
    </row>
    <row r="6" spans="1:6" ht="51" customHeight="1">
      <c r="A6" s="291" t="s">
        <v>171</v>
      </c>
      <c r="B6" s="291"/>
      <c r="C6" s="291"/>
      <c r="D6" s="291"/>
      <c r="E6" s="291"/>
      <c r="F6" s="291"/>
    </row>
    <row r="7" spans="1:6" ht="13.5" customHeight="1" thickBot="1">
      <c r="A7" s="93"/>
      <c r="B7" s="93"/>
      <c r="C7" s="93"/>
      <c r="D7" s="88"/>
      <c r="E7" s="88"/>
      <c r="F7" s="88" t="s">
        <v>29</v>
      </c>
    </row>
    <row r="8" spans="1:11" ht="27" customHeight="1">
      <c r="A8" s="292" t="s">
        <v>6</v>
      </c>
      <c r="B8" s="94" t="s">
        <v>3</v>
      </c>
      <c r="C8" s="267" t="s">
        <v>5</v>
      </c>
      <c r="D8" s="269" t="s">
        <v>142</v>
      </c>
      <c r="E8" s="269"/>
      <c r="F8" s="270"/>
      <c r="G8" s="283" t="s">
        <v>151</v>
      </c>
      <c r="H8" s="285" t="s">
        <v>152</v>
      </c>
      <c r="K8" s="2"/>
    </row>
    <row r="9" spans="1:8" ht="60.75" customHeight="1" thickBot="1">
      <c r="A9" s="293"/>
      <c r="B9" s="140" t="s">
        <v>4</v>
      </c>
      <c r="C9" s="268"/>
      <c r="D9" s="141" t="s">
        <v>9</v>
      </c>
      <c r="E9" s="141" t="s">
        <v>10</v>
      </c>
      <c r="F9" s="142" t="s">
        <v>11</v>
      </c>
      <c r="G9" s="284"/>
      <c r="H9" s="286"/>
    </row>
    <row r="10" spans="1:8" ht="15" customHeight="1" thickBot="1">
      <c r="A10" s="134">
        <v>1</v>
      </c>
      <c r="B10" s="138">
        <v>2</v>
      </c>
      <c r="C10" s="138">
        <v>3</v>
      </c>
      <c r="D10" s="138">
        <v>4</v>
      </c>
      <c r="E10" s="138">
        <v>5</v>
      </c>
      <c r="F10" s="139">
        <v>6</v>
      </c>
      <c r="G10" s="99"/>
      <c r="H10" s="98"/>
    </row>
    <row r="11" spans="1:8" ht="19.5" customHeight="1">
      <c r="A11" s="72" t="s">
        <v>58</v>
      </c>
      <c r="B11" s="136"/>
      <c r="C11" s="137" t="s">
        <v>136</v>
      </c>
      <c r="D11" s="56">
        <f>D12+D21</f>
        <v>7431764.29</v>
      </c>
      <c r="E11" s="56">
        <f>E12+E21</f>
        <v>8215300</v>
      </c>
      <c r="F11" s="69">
        <f>F12+F21</f>
        <v>15647064.29</v>
      </c>
      <c r="G11" s="100">
        <v>12762300</v>
      </c>
      <c r="H11" s="38">
        <f>F11-G11</f>
        <v>2884764.289999999</v>
      </c>
    </row>
    <row r="12" spans="1:8" ht="19.5" customHeight="1">
      <c r="A12" s="280"/>
      <c r="B12" s="21" t="s">
        <v>63</v>
      </c>
      <c r="C12" s="13" t="s">
        <v>64</v>
      </c>
      <c r="D12" s="12">
        <f>D13+D14+D15+D16+D17+D18+D19+D20</f>
        <v>7431764.29</v>
      </c>
      <c r="E12" s="12">
        <f>E13+E14+E15+E16+E17+E18+E19+E20</f>
        <v>2793700</v>
      </c>
      <c r="F12" s="38">
        <f>F13+F14+F15+F16+F17+F18+F19+F20</f>
        <v>10225464.29</v>
      </c>
      <c r="G12" s="100">
        <v>9537300</v>
      </c>
      <c r="H12" s="38">
        <f aca="true" t="shared" si="0" ref="H12:H82">F12-G12</f>
        <v>688164.2899999991</v>
      </c>
    </row>
    <row r="13" spans="1:8" ht="19.5" customHeight="1">
      <c r="A13" s="287"/>
      <c r="B13" s="14" t="s">
        <v>83</v>
      </c>
      <c r="C13" s="19" t="s">
        <v>84</v>
      </c>
      <c r="D13" s="18"/>
      <c r="E13" s="8">
        <v>1195700</v>
      </c>
      <c r="F13" s="9">
        <f aca="true" t="shared" si="1" ref="F13:F20">E13+D13</f>
        <v>1195700</v>
      </c>
      <c r="G13" s="101">
        <v>2625000</v>
      </c>
      <c r="H13" s="9">
        <f t="shared" si="0"/>
        <v>-1429300</v>
      </c>
    </row>
    <row r="14" spans="1:8" ht="19.5" customHeight="1">
      <c r="A14" s="287"/>
      <c r="B14" s="14" t="s">
        <v>85</v>
      </c>
      <c r="C14" s="19" t="s">
        <v>86</v>
      </c>
      <c r="D14" s="18"/>
      <c r="E14" s="8">
        <v>1409000</v>
      </c>
      <c r="F14" s="9">
        <f t="shared" si="1"/>
        <v>1409000</v>
      </c>
      <c r="G14" s="101">
        <v>1110000</v>
      </c>
      <c r="H14" s="9">
        <f t="shared" si="0"/>
        <v>299000</v>
      </c>
    </row>
    <row r="15" spans="1:8" ht="19.5" customHeight="1">
      <c r="A15" s="287"/>
      <c r="B15" s="14" t="s">
        <v>87</v>
      </c>
      <c r="C15" s="19" t="s">
        <v>88</v>
      </c>
      <c r="D15" s="18"/>
      <c r="E15" s="8">
        <v>20000</v>
      </c>
      <c r="F15" s="9">
        <f t="shared" si="1"/>
        <v>20000</v>
      </c>
      <c r="G15" s="101">
        <v>20000</v>
      </c>
      <c r="H15" s="9">
        <f t="shared" si="0"/>
        <v>0</v>
      </c>
    </row>
    <row r="16" spans="1:8" ht="27" customHeight="1">
      <c r="A16" s="287"/>
      <c r="B16" s="14" t="s">
        <v>90</v>
      </c>
      <c r="C16" s="19" t="s">
        <v>91</v>
      </c>
      <c r="D16" s="18"/>
      <c r="E16" s="8">
        <v>30000</v>
      </c>
      <c r="F16" s="9">
        <f t="shared" si="1"/>
        <v>30000</v>
      </c>
      <c r="G16" s="101">
        <v>20000</v>
      </c>
      <c r="H16" s="9">
        <f t="shared" si="0"/>
        <v>10000</v>
      </c>
    </row>
    <row r="17" spans="1:8" ht="24.75" customHeight="1">
      <c r="A17" s="287"/>
      <c r="B17" s="14" t="s">
        <v>92</v>
      </c>
      <c r="C17" s="19" t="s">
        <v>93</v>
      </c>
      <c r="D17" s="18">
        <v>7431764.29</v>
      </c>
      <c r="E17" s="8">
        <v>50000</v>
      </c>
      <c r="F17" s="9">
        <f t="shared" si="1"/>
        <v>7481764.29</v>
      </c>
      <c r="G17" s="101">
        <v>7433300</v>
      </c>
      <c r="H17" s="9">
        <f t="shared" si="0"/>
        <v>48464.29000000004</v>
      </c>
    </row>
    <row r="18" spans="1:8" ht="19.5" customHeight="1">
      <c r="A18" s="287"/>
      <c r="B18" s="14" t="s">
        <v>94</v>
      </c>
      <c r="C18" s="19" t="s">
        <v>95</v>
      </c>
      <c r="D18" s="18"/>
      <c r="E18" s="8">
        <v>15000</v>
      </c>
      <c r="F18" s="9">
        <f t="shared" si="1"/>
        <v>15000</v>
      </c>
      <c r="G18" s="101">
        <v>15000</v>
      </c>
      <c r="H18" s="9">
        <f t="shared" si="0"/>
        <v>0</v>
      </c>
    </row>
    <row r="19" spans="1:8" ht="19.5" customHeight="1">
      <c r="A19" s="287"/>
      <c r="B19" s="14" t="s">
        <v>96</v>
      </c>
      <c r="C19" s="19" t="s">
        <v>97</v>
      </c>
      <c r="D19" s="18"/>
      <c r="E19" s="8">
        <v>30000</v>
      </c>
      <c r="F19" s="9">
        <f t="shared" si="1"/>
        <v>30000</v>
      </c>
      <c r="G19" s="101">
        <v>30000</v>
      </c>
      <c r="H19" s="9">
        <f t="shared" si="0"/>
        <v>0</v>
      </c>
    </row>
    <row r="20" spans="1:9" ht="19.5" customHeight="1">
      <c r="A20" s="287"/>
      <c r="B20" s="11">
        <v>250404</v>
      </c>
      <c r="C20" s="7" t="s">
        <v>28</v>
      </c>
      <c r="D20" s="18"/>
      <c r="E20" s="8">
        <f>14000+30000</f>
        <v>44000</v>
      </c>
      <c r="F20" s="9">
        <f t="shared" si="1"/>
        <v>44000</v>
      </c>
      <c r="G20" s="101">
        <v>44000</v>
      </c>
      <c r="H20" s="9">
        <f t="shared" si="0"/>
        <v>0</v>
      </c>
      <c r="I20" s="1">
        <v>14</v>
      </c>
    </row>
    <row r="21" spans="1:9" s="22" customFormat="1" ht="19.5" customHeight="1">
      <c r="A21" s="287"/>
      <c r="B21" s="15">
        <v>47</v>
      </c>
      <c r="C21" s="13" t="s">
        <v>20</v>
      </c>
      <c r="D21" s="12"/>
      <c r="E21" s="12">
        <f>E22+E23+E24+E25+E26</f>
        <v>5421600</v>
      </c>
      <c r="F21" s="38">
        <f>F22+F23+F24+F25+F26</f>
        <v>5421600</v>
      </c>
      <c r="G21" s="102">
        <v>3225000</v>
      </c>
      <c r="H21" s="65">
        <f t="shared" si="0"/>
        <v>2196600</v>
      </c>
      <c r="I21" s="29"/>
    </row>
    <row r="22" spans="1:9" s="3" customFormat="1" ht="19.5" customHeight="1">
      <c r="A22" s="287"/>
      <c r="B22" s="11" t="s">
        <v>83</v>
      </c>
      <c r="C22" s="34" t="s">
        <v>122</v>
      </c>
      <c r="D22" s="11"/>
      <c r="E22" s="73">
        <v>1513400</v>
      </c>
      <c r="F22" s="39">
        <f>E22</f>
        <v>1513400</v>
      </c>
      <c r="G22" s="103">
        <v>485000</v>
      </c>
      <c r="H22" s="66">
        <f t="shared" si="0"/>
        <v>1028400</v>
      </c>
      <c r="I22" s="20"/>
    </row>
    <row r="23" spans="1:9" s="3" customFormat="1" ht="30" customHeight="1">
      <c r="A23" s="287"/>
      <c r="B23" s="11" t="s">
        <v>85</v>
      </c>
      <c r="C23" s="34" t="s">
        <v>123</v>
      </c>
      <c r="D23" s="11"/>
      <c r="E23" s="73">
        <f>3408200</f>
        <v>3408200</v>
      </c>
      <c r="F23" s="39">
        <f>E23</f>
        <v>3408200</v>
      </c>
      <c r="G23" s="103">
        <v>2420000</v>
      </c>
      <c r="H23" s="66">
        <f t="shared" si="0"/>
        <v>988200</v>
      </c>
      <c r="I23" s="20"/>
    </row>
    <row r="24" spans="1:9" s="3" customFormat="1" ht="21" customHeight="1">
      <c r="A24" s="287"/>
      <c r="B24" s="11" t="s">
        <v>89</v>
      </c>
      <c r="C24" s="34" t="s">
        <v>124</v>
      </c>
      <c r="D24" s="11"/>
      <c r="E24" s="73">
        <v>120000</v>
      </c>
      <c r="F24" s="39">
        <f>E24</f>
        <v>120000</v>
      </c>
      <c r="G24" s="103">
        <v>120000</v>
      </c>
      <c r="H24" s="66">
        <f t="shared" si="0"/>
        <v>0</v>
      </c>
      <c r="I24" s="20"/>
    </row>
    <row r="25" spans="1:9" s="3" customFormat="1" ht="32.25" customHeight="1">
      <c r="A25" s="287"/>
      <c r="B25" s="77" t="s">
        <v>90</v>
      </c>
      <c r="C25" s="78" t="s">
        <v>91</v>
      </c>
      <c r="D25" s="77"/>
      <c r="E25" s="73">
        <v>200000</v>
      </c>
      <c r="F25" s="39">
        <f>E25</f>
        <v>200000</v>
      </c>
      <c r="G25" s="104">
        <v>200000</v>
      </c>
      <c r="H25" s="67">
        <f t="shared" si="0"/>
        <v>0</v>
      </c>
      <c r="I25" s="20"/>
    </row>
    <row r="26" spans="1:8" s="3" customFormat="1" ht="22.5" customHeight="1" thickBot="1">
      <c r="A26" s="288"/>
      <c r="B26" s="6" t="s">
        <v>92</v>
      </c>
      <c r="C26" s="34" t="s">
        <v>93</v>
      </c>
      <c r="D26" s="11"/>
      <c r="E26" s="73">
        <v>180000</v>
      </c>
      <c r="F26" s="39">
        <f>E26</f>
        <v>180000</v>
      </c>
      <c r="G26" s="105"/>
      <c r="H26" s="76"/>
    </row>
    <row r="27" spans="1:8" ht="42.75" customHeight="1">
      <c r="A27" s="95" t="s">
        <v>135</v>
      </c>
      <c r="B27" s="96"/>
      <c r="C27" s="63" t="s">
        <v>69</v>
      </c>
      <c r="D27" s="64">
        <f>D28+D38+D48+D52+D59+D62+D69+D73+D82+D84+D103+D108+D113+D117+D122+D36</f>
        <v>37445364</v>
      </c>
      <c r="E27" s="64">
        <f>E28+E38+E48+E52+E59+E62+E69+E73+E82+E84+E103+E108+E113+E117+E122</f>
        <v>49568346</v>
      </c>
      <c r="F27" s="129">
        <f>F28+F38+F48+F52+F59+F62+F69+F73+F82+F84+F103+F108+F113+F117+F122</f>
        <v>86818710</v>
      </c>
      <c r="G27" s="106">
        <f>G28+G38+G48+G52+G59+G62+G69+G73+G82+G84+G103+G108+G113+G117+G122</f>
        <v>78479106</v>
      </c>
      <c r="H27" s="68">
        <f t="shared" si="0"/>
        <v>8339604</v>
      </c>
    </row>
    <row r="28" spans="1:8" s="50" customFormat="1" ht="19.5" customHeight="1">
      <c r="A28" s="131"/>
      <c r="B28" s="21" t="s">
        <v>31</v>
      </c>
      <c r="C28" s="13" t="s">
        <v>12</v>
      </c>
      <c r="D28" s="12">
        <f>D29+D30+D31+D32+D33+D34+D35</f>
        <v>3209607</v>
      </c>
      <c r="E28" s="12">
        <f>E29+E30+E31+E32+E33+E34+E35</f>
        <v>849350</v>
      </c>
      <c r="F28" s="38">
        <f aca="true" t="shared" si="2" ref="F28:F34">D28+E28</f>
        <v>4058957</v>
      </c>
      <c r="G28" s="100">
        <f>G29+G30+G31+G32+G33+G34+G35</f>
        <v>730600</v>
      </c>
      <c r="H28" s="38">
        <f t="shared" si="0"/>
        <v>3328357</v>
      </c>
    </row>
    <row r="29" spans="1:9" s="52" customFormat="1" ht="19.5" customHeight="1">
      <c r="A29" s="132"/>
      <c r="B29" s="14" t="s">
        <v>0</v>
      </c>
      <c r="C29" s="19" t="s">
        <v>137</v>
      </c>
      <c r="D29" s="8">
        <v>1090294</v>
      </c>
      <c r="E29" s="8"/>
      <c r="F29" s="39">
        <f t="shared" si="2"/>
        <v>1090294</v>
      </c>
      <c r="G29" s="107"/>
      <c r="H29" s="39">
        <f t="shared" si="0"/>
        <v>1090294</v>
      </c>
      <c r="I29" s="8"/>
    </row>
    <row r="30" spans="1:9" s="52" customFormat="1" ht="19.5" customHeight="1">
      <c r="A30" s="132"/>
      <c r="B30" s="14" t="s">
        <v>39</v>
      </c>
      <c r="C30" s="19" t="s">
        <v>138</v>
      </c>
      <c r="D30" s="8">
        <v>138995</v>
      </c>
      <c r="E30" s="8"/>
      <c r="F30" s="39">
        <f t="shared" si="2"/>
        <v>138995</v>
      </c>
      <c r="G30" s="107"/>
      <c r="H30" s="39">
        <f t="shared" si="0"/>
        <v>138995</v>
      </c>
      <c r="I30" s="8"/>
    </row>
    <row r="31" spans="1:9" s="52" customFormat="1" ht="29.25" customHeight="1">
      <c r="A31" s="132"/>
      <c r="B31" s="14" t="s">
        <v>40</v>
      </c>
      <c r="C31" s="19" t="s">
        <v>172</v>
      </c>
      <c r="D31" s="8">
        <v>199000</v>
      </c>
      <c r="E31" s="8"/>
      <c r="F31" s="39">
        <f t="shared" si="2"/>
        <v>199000</v>
      </c>
      <c r="G31" s="107"/>
      <c r="H31" s="39">
        <f t="shared" si="0"/>
        <v>199000</v>
      </c>
      <c r="I31" s="8"/>
    </row>
    <row r="32" spans="1:9" s="52" customFormat="1" ht="19.5" customHeight="1">
      <c r="A32" s="132"/>
      <c r="B32" s="11">
        <v>120100</v>
      </c>
      <c r="C32" s="85" t="s">
        <v>13</v>
      </c>
      <c r="D32" s="8">
        <v>407999</v>
      </c>
      <c r="E32" s="8"/>
      <c r="F32" s="39">
        <f t="shared" si="2"/>
        <v>407999</v>
      </c>
      <c r="G32" s="108">
        <v>359000</v>
      </c>
      <c r="H32" s="39">
        <f t="shared" si="0"/>
        <v>48999</v>
      </c>
      <c r="I32" s="8" t="s">
        <v>168</v>
      </c>
    </row>
    <row r="33" spans="1:9" s="52" customFormat="1" ht="19.5" customHeight="1">
      <c r="A33" s="132"/>
      <c r="B33" s="11">
        <v>120201</v>
      </c>
      <c r="C33" s="85" t="s">
        <v>14</v>
      </c>
      <c r="D33" s="8">
        <v>300000</v>
      </c>
      <c r="E33" s="8"/>
      <c r="F33" s="39">
        <f t="shared" si="2"/>
        <v>300000</v>
      </c>
      <c r="G33" s="107">
        <v>300000</v>
      </c>
      <c r="H33" s="39">
        <f t="shared" si="0"/>
        <v>0</v>
      </c>
      <c r="I33" s="8"/>
    </row>
    <row r="34" spans="1:9" s="52" customFormat="1" ht="19.5" customHeight="1">
      <c r="A34" s="132"/>
      <c r="B34" s="11">
        <v>120400</v>
      </c>
      <c r="C34" s="85" t="s">
        <v>15</v>
      </c>
      <c r="D34" s="8">
        <v>44400</v>
      </c>
      <c r="E34" s="8">
        <v>27200</v>
      </c>
      <c r="F34" s="39">
        <f t="shared" si="2"/>
        <v>71600</v>
      </c>
      <c r="G34" s="107">
        <v>71600</v>
      </c>
      <c r="H34" s="39">
        <f t="shared" si="0"/>
        <v>0</v>
      </c>
      <c r="I34" s="8"/>
    </row>
    <row r="35" spans="1:9" s="52" customFormat="1" ht="19.5" customHeight="1">
      <c r="A35" s="132"/>
      <c r="B35" s="11">
        <v>250404</v>
      </c>
      <c r="C35" s="7" t="s">
        <v>28</v>
      </c>
      <c r="D35" s="18">
        <v>1028919</v>
      </c>
      <c r="E35" s="8">
        <v>822150</v>
      </c>
      <c r="F35" s="9">
        <f>E35+D35</f>
        <v>1851069</v>
      </c>
      <c r="G35" s="109"/>
      <c r="H35" s="9">
        <v>299000</v>
      </c>
      <c r="I35" s="52" t="s">
        <v>169</v>
      </c>
    </row>
    <row r="36" spans="1:8" s="52" customFormat="1" ht="19.5" customHeight="1">
      <c r="A36" s="132"/>
      <c r="B36" s="21" t="s">
        <v>63</v>
      </c>
      <c r="C36" s="13" t="s">
        <v>64</v>
      </c>
      <c r="D36" s="17">
        <f>D37</f>
        <v>195000</v>
      </c>
      <c r="E36" s="17">
        <f>E37</f>
        <v>0</v>
      </c>
      <c r="F36" s="31">
        <f>F37</f>
        <v>195000</v>
      </c>
      <c r="G36" s="109"/>
      <c r="H36" s="9"/>
    </row>
    <row r="37" spans="1:8" s="52" customFormat="1" ht="62.25" customHeight="1">
      <c r="A37" s="132"/>
      <c r="B37" s="6" t="s">
        <v>45</v>
      </c>
      <c r="C37" s="19" t="s">
        <v>50</v>
      </c>
      <c r="D37" s="18">
        <v>195000</v>
      </c>
      <c r="E37" s="8"/>
      <c r="F37" s="9">
        <f>E37+D37</f>
        <v>195000</v>
      </c>
      <c r="G37" s="109"/>
      <c r="H37" s="9"/>
    </row>
    <row r="38" spans="1:8" s="22" customFormat="1" ht="19.5" customHeight="1">
      <c r="A38" s="132"/>
      <c r="B38" s="21" t="s">
        <v>53</v>
      </c>
      <c r="C38" s="4" t="s">
        <v>43</v>
      </c>
      <c r="D38" s="12">
        <f>D40+D41+D42+D43+D44+D45+D39</f>
        <v>2602257</v>
      </c>
      <c r="E38" s="12">
        <f>E40+E41+E42+E43+E44+E45+E39+E47+E46</f>
        <v>910900</v>
      </c>
      <c r="F38" s="38">
        <f>F40+F41+F42+F43+F44+F45+F39+F47+F46</f>
        <v>3513157</v>
      </c>
      <c r="G38" s="110">
        <v>2867700</v>
      </c>
      <c r="H38" s="38">
        <f t="shared" si="0"/>
        <v>645457</v>
      </c>
    </row>
    <row r="39" spans="1:9" s="22" customFormat="1" ht="19.5" customHeight="1">
      <c r="A39" s="132"/>
      <c r="B39" s="14" t="s">
        <v>98</v>
      </c>
      <c r="C39" s="19" t="s">
        <v>99</v>
      </c>
      <c r="D39" s="8"/>
      <c r="E39" s="8">
        <v>240000</v>
      </c>
      <c r="F39" s="39">
        <f aca="true" t="shared" si="3" ref="F39:F47">D39+E39</f>
        <v>240000</v>
      </c>
      <c r="G39" s="111">
        <v>240000</v>
      </c>
      <c r="H39" s="39">
        <f t="shared" si="0"/>
        <v>0</v>
      </c>
      <c r="I39" s="75" t="e">
        <f>D39-#REF!</f>
        <v>#REF!</v>
      </c>
    </row>
    <row r="40" spans="1:9" s="3" customFormat="1" ht="27.75" customHeight="1">
      <c r="A40" s="132"/>
      <c r="B40" s="14" t="s">
        <v>1</v>
      </c>
      <c r="C40" s="19" t="s">
        <v>44</v>
      </c>
      <c r="D40" s="8">
        <v>180000</v>
      </c>
      <c r="E40" s="8"/>
      <c r="F40" s="39">
        <f t="shared" si="3"/>
        <v>180000</v>
      </c>
      <c r="G40" s="107">
        <v>180000</v>
      </c>
      <c r="H40" s="39">
        <f t="shared" si="0"/>
        <v>0</v>
      </c>
      <c r="I40" s="75" t="e">
        <f>D40-#REF!</f>
        <v>#REF!</v>
      </c>
    </row>
    <row r="41" spans="1:9" s="3" customFormat="1" ht="19.5" customHeight="1">
      <c r="A41" s="132"/>
      <c r="B41" s="14" t="s">
        <v>46</v>
      </c>
      <c r="C41" s="19" t="s">
        <v>57</v>
      </c>
      <c r="D41" s="8">
        <v>141600</v>
      </c>
      <c r="E41" s="8"/>
      <c r="F41" s="39">
        <f t="shared" si="3"/>
        <v>141600</v>
      </c>
      <c r="G41" s="107">
        <v>95600</v>
      </c>
      <c r="H41" s="39">
        <f t="shared" si="0"/>
        <v>46000</v>
      </c>
      <c r="I41" s="75" t="e">
        <f>D41-#REF!</f>
        <v>#REF!</v>
      </c>
    </row>
    <row r="42" spans="1:9" s="3" customFormat="1" ht="19.5" customHeight="1">
      <c r="A42" s="132"/>
      <c r="B42" s="14" t="s">
        <v>48</v>
      </c>
      <c r="C42" s="19" t="s">
        <v>49</v>
      </c>
      <c r="D42" s="8">
        <v>1950740</v>
      </c>
      <c r="E42" s="8">
        <v>79700</v>
      </c>
      <c r="F42" s="39">
        <f t="shared" si="3"/>
        <v>2030440</v>
      </c>
      <c r="G42" s="107">
        <v>2162000</v>
      </c>
      <c r="H42" s="39">
        <f t="shared" si="0"/>
        <v>-131560</v>
      </c>
      <c r="I42" s="75" t="e">
        <f>D42-#REF!</f>
        <v>#REF!</v>
      </c>
    </row>
    <row r="43" spans="1:9" s="3" customFormat="1" ht="19.5" customHeight="1">
      <c r="A43" s="132"/>
      <c r="B43" s="14" t="s">
        <v>47</v>
      </c>
      <c r="C43" s="19" t="s">
        <v>28</v>
      </c>
      <c r="D43" s="8">
        <v>21120</v>
      </c>
      <c r="E43" s="8"/>
      <c r="F43" s="39">
        <f t="shared" si="3"/>
        <v>21120</v>
      </c>
      <c r="G43" s="107">
        <v>39000</v>
      </c>
      <c r="H43" s="39">
        <f t="shared" si="0"/>
        <v>-17880</v>
      </c>
      <c r="I43" s="75" t="e">
        <f>D43-#REF!</f>
        <v>#REF!</v>
      </c>
    </row>
    <row r="44" spans="1:9" s="3" customFormat="1" ht="19.5" customHeight="1">
      <c r="A44" s="132"/>
      <c r="B44" s="14" t="s">
        <v>2</v>
      </c>
      <c r="C44" s="19" t="s">
        <v>56</v>
      </c>
      <c r="D44" s="8">
        <v>32000</v>
      </c>
      <c r="E44" s="8"/>
      <c r="F44" s="39">
        <f t="shared" si="3"/>
        <v>32000</v>
      </c>
      <c r="G44" s="107">
        <v>40000</v>
      </c>
      <c r="H44" s="39">
        <f t="shared" si="0"/>
        <v>-8000</v>
      </c>
      <c r="I44" s="75" t="e">
        <f>D44-#REF!</f>
        <v>#REF!</v>
      </c>
    </row>
    <row r="45" spans="1:9" s="3" customFormat="1" ht="57" customHeight="1">
      <c r="A45" s="132"/>
      <c r="B45" s="6" t="s">
        <v>45</v>
      </c>
      <c r="C45" s="19" t="s">
        <v>50</v>
      </c>
      <c r="D45" s="8">
        <v>276797</v>
      </c>
      <c r="E45" s="32"/>
      <c r="F45" s="39">
        <f t="shared" si="3"/>
        <v>276797</v>
      </c>
      <c r="G45" s="107">
        <v>99900</v>
      </c>
      <c r="H45" s="39">
        <f t="shared" si="0"/>
        <v>176897</v>
      </c>
      <c r="I45" s="75" t="e">
        <f>D45-#REF!</f>
        <v>#REF!</v>
      </c>
    </row>
    <row r="46" spans="1:9" s="3" customFormat="1" ht="17.25" customHeight="1">
      <c r="A46" s="132"/>
      <c r="B46" s="6" t="s">
        <v>67</v>
      </c>
      <c r="C46" s="19" t="s">
        <v>68</v>
      </c>
      <c r="D46" s="8"/>
      <c r="E46" s="32">
        <v>580000</v>
      </c>
      <c r="F46" s="39">
        <f t="shared" si="3"/>
        <v>580000</v>
      </c>
      <c r="G46" s="107"/>
      <c r="H46" s="39">
        <f t="shared" si="0"/>
        <v>580000</v>
      </c>
      <c r="I46" s="75" t="e">
        <f>D46-#REF!</f>
        <v>#REF!</v>
      </c>
    </row>
    <row r="47" spans="1:8" s="3" customFormat="1" ht="19.5" customHeight="1">
      <c r="A47" s="132"/>
      <c r="B47" s="11">
        <v>250404</v>
      </c>
      <c r="C47" s="7" t="s">
        <v>28</v>
      </c>
      <c r="D47" s="8"/>
      <c r="E47" s="32">
        <v>11200</v>
      </c>
      <c r="F47" s="39">
        <f t="shared" si="3"/>
        <v>11200</v>
      </c>
      <c r="G47" s="107">
        <v>11200</v>
      </c>
      <c r="H47" s="39">
        <f t="shared" si="0"/>
        <v>0</v>
      </c>
    </row>
    <row r="48" spans="1:8" s="22" customFormat="1" ht="19.5" customHeight="1">
      <c r="A48" s="132"/>
      <c r="B48" s="61">
        <v>13</v>
      </c>
      <c r="C48" s="62" t="s">
        <v>33</v>
      </c>
      <c r="D48" s="56">
        <f>D49+D50</f>
        <v>1987500</v>
      </c>
      <c r="E48" s="56">
        <f>E49+E50+E51</f>
        <v>388900</v>
      </c>
      <c r="F48" s="69">
        <f>F49+F50+F51</f>
        <v>2376400</v>
      </c>
      <c r="G48" s="112">
        <v>2343400</v>
      </c>
      <c r="H48" s="69">
        <f t="shared" si="0"/>
        <v>33000</v>
      </c>
    </row>
    <row r="49" spans="1:8" s="26" customFormat="1" ht="19.5" customHeight="1">
      <c r="A49" s="132"/>
      <c r="B49" s="14" t="s">
        <v>71</v>
      </c>
      <c r="C49" s="7" t="s">
        <v>34</v>
      </c>
      <c r="D49" s="8">
        <v>785000</v>
      </c>
      <c r="E49" s="32">
        <v>70000</v>
      </c>
      <c r="F49" s="39">
        <f>E49+D49</f>
        <v>855000</v>
      </c>
      <c r="G49" s="113">
        <v>970000</v>
      </c>
      <c r="H49" s="40">
        <f t="shared" si="0"/>
        <v>-115000</v>
      </c>
    </row>
    <row r="50" spans="1:8" s="26" customFormat="1" ht="30" customHeight="1">
      <c r="A50" s="132"/>
      <c r="B50" s="14" t="s">
        <v>72</v>
      </c>
      <c r="C50" s="19" t="s">
        <v>73</v>
      </c>
      <c r="D50" s="8">
        <f>1000000+267500-65000</f>
        <v>1202500</v>
      </c>
      <c r="E50" s="32">
        <v>313000</v>
      </c>
      <c r="F50" s="39">
        <f>E50+D50</f>
        <v>1515500</v>
      </c>
      <c r="G50" s="113">
        <v>1367500</v>
      </c>
      <c r="H50" s="40">
        <f t="shared" si="0"/>
        <v>148000</v>
      </c>
    </row>
    <row r="51" spans="1:8" s="26" customFormat="1" ht="19.5" customHeight="1">
      <c r="A51" s="132"/>
      <c r="B51" s="11">
        <v>250404</v>
      </c>
      <c r="C51" s="7" t="s">
        <v>28</v>
      </c>
      <c r="D51" s="32"/>
      <c r="E51" s="8">
        <v>5900</v>
      </c>
      <c r="F51" s="39">
        <f>E51+D51</f>
        <v>5900</v>
      </c>
      <c r="G51" s="107">
        <v>5900</v>
      </c>
      <c r="H51" s="39">
        <f t="shared" si="0"/>
        <v>0</v>
      </c>
    </row>
    <row r="52" spans="1:8" ht="19.5" customHeight="1">
      <c r="A52" s="132"/>
      <c r="B52" s="74" t="s">
        <v>65</v>
      </c>
      <c r="C52" s="4" t="s">
        <v>74</v>
      </c>
      <c r="D52" s="17">
        <f>D53+D54+D55+D56</f>
        <v>0</v>
      </c>
      <c r="E52" s="17">
        <f>E53+E54+E55+E56+E58+E57</f>
        <v>2294000</v>
      </c>
      <c r="F52" s="31">
        <f>F53+F54+F55+F56+F58+F57</f>
        <v>2294000</v>
      </c>
      <c r="G52" s="114">
        <f>G53+G54+G55+G56+G58+G57</f>
        <v>1521700</v>
      </c>
      <c r="H52" s="17">
        <f>H53+H54+H55+H56+H58+H57</f>
        <v>772300</v>
      </c>
    </row>
    <row r="53" spans="1:8" ht="18" customHeight="1">
      <c r="A53" s="132"/>
      <c r="B53" s="14" t="s">
        <v>75</v>
      </c>
      <c r="C53" s="7" t="s">
        <v>76</v>
      </c>
      <c r="D53" s="18"/>
      <c r="E53" s="44">
        <v>1537200</v>
      </c>
      <c r="F53" s="40">
        <f aca="true" t="shared" si="4" ref="F53:F58">E53+D53</f>
        <v>1537200</v>
      </c>
      <c r="G53" s="113">
        <v>1001200</v>
      </c>
      <c r="H53" s="40">
        <f t="shared" si="0"/>
        <v>536000</v>
      </c>
    </row>
    <row r="54" spans="1:8" ht="18" customHeight="1">
      <c r="A54" s="132"/>
      <c r="B54" s="14" t="s">
        <v>77</v>
      </c>
      <c r="C54" s="7" t="s">
        <v>78</v>
      </c>
      <c r="D54" s="18"/>
      <c r="E54" s="44">
        <v>339500</v>
      </c>
      <c r="F54" s="40">
        <f t="shared" si="4"/>
        <v>339500</v>
      </c>
      <c r="G54" s="113">
        <v>339500</v>
      </c>
      <c r="H54" s="40">
        <f t="shared" si="0"/>
        <v>0</v>
      </c>
    </row>
    <row r="55" spans="1:8" ht="30" customHeight="1">
      <c r="A55" s="132"/>
      <c r="B55" s="14" t="s">
        <v>79</v>
      </c>
      <c r="C55" s="19" t="s">
        <v>80</v>
      </c>
      <c r="D55" s="18"/>
      <c r="E55" s="44">
        <v>177800</v>
      </c>
      <c r="F55" s="40">
        <f t="shared" si="4"/>
        <v>177800</v>
      </c>
      <c r="G55" s="113">
        <v>109300</v>
      </c>
      <c r="H55" s="40">
        <f t="shared" si="0"/>
        <v>68500</v>
      </c>
    </row>
    <row r="56" spans="1:8" ht="19.5" customHeight="1">
      <c r="A56" s="132"/>
      <c r="B56" s="14" t="s">
        <v>81</v>
      </c>
      <c r="C56" s="7" t="s">
        <v>82</v>
      </c>
      <c r="D56" s="18"/>
      <c r="E56" s="44">
        <v>50000</v>
      </c>
      <c r="F56" s="40">
        <f t="shared" si="4"/>
        <v>50000</v>
      </c>
      <c r="G56" s="113">
        <v>50000</v>
      </c>
      <c r="H56" s="40">
        <f t="shared" si="0"/>
        <v>0</v>
      </c>
    </row>
    <row r="57" spans="1:8" s="3" customFormat="1" ht="19.5" customHeight="1">
      <c r="A57" s="132"/>
      <c r="B57" s="14" t="s">
        <v>154</v>
      </c>
      <c r="C57" s="7" t="s">
        <v>155</v>
      </c>
      <c r="D57" s="18"/>
      <c r="E57" s="44">
        <v>167800</v>
      </c>
      <c r="F57" s="40">
        <f t="shared" si="4"/>
        <v>167800</v>
      </c>
      <c r="G57" s="115"/>
      <c r="H57" s="40">
        <f t="shared" si="0"/>
        <v>167800</v>
      </c>
    </row>
    <row r="58" spans="1:8" ht="19.5" customHeight="1">
      <c r="A58" s="132"/>
      <c r="B58" s="11">
        <v>250404</v>
      </c>
      <c r="C58" s="7" t="s">
        <v>28</v>
      </c>
      <c r="D58" s="18"/>
      <c r="E58" s="44">
        <v>21700</v>
      </c>
      <c r="F58" s="40">
        <f t="shared" si="4"/>
        <v>21700</v>
      </c>
      <c r="G58" s="116">
        <v>21700</v>
      </c>
      <c r="H58" s="40">
        <f t="shared" si="0"/>
        <v>0</v>
      </c>
    </row>
    <row r="59" spans="1:8" s="22" customFormat="1" ht="19.5" customHeight="1">
      <c r="A59" s="132"/>
      <c r="B59" s="15" t="s">
        <v>54</v>
      </c>
      <c r="C59" s="13" t="s">
        <v>36</v>
      </c>
      <c r="D59" s="12">
        <f>D60+D61</f>
        <v>131500</v>
      </c>
      <c r="E59" s="12">
        <f>E60+E61</f>
        <v>7900</v>
      </c>
      <c r="F59" s="38">
        <f>F60+F61</f>
        <v>139400</v>
      </c>
      <c r="G59" s="100">
        <v>143400</v>
      </c>
      <c r="H59" s="38">
        <f t="shared" si="0"/>
        <v>-4000</v>
      </c>
    </row>
    <row r="60" spans="1:8" s="10" customFormat="1" ht="18" customHeight="1">
      <c r="A60" s="132"/>
      <c r="B60" s="6" t="s">
        <v>37</v>
      </c>
      <c r="C60" s="19" t="s">
        <v>38</v>
      </c>
      <c r="D60" s="8">
        <v>131500</v>
      </c>
      <c r="E60" s="8"/>
      <c r="F60" s="39">
        <f>D60+E60</f>
        <v>131500</v>
      </c>
      <c r="G60" s="107">
        <v>135500</v>
      </c>
      <c r="H60" s="39">
        <f t="shared" si="0"/>
        <v>-4000</v>
      </c>
    </row>
    <row r="61" spans="1:53" s="28" customFormat="1" ht="18" customHeight="1">
      <c r="A61" s="132"/>
      <c r="B61" s="6" t="s">
        <v>112</v>
      </c>
      <c r="C61" s="19" t="s">
        <v>28</v>
      </c>
      <c r="D61" s="8"/>
      <c r="E61" s="8">
        <v>7900</v>
      </c>
      <c r="F61" s="39">
        <f>D61+E61</f>
        <v>7900</v>
      </c>
      <c r="G61" s="117">
        <v>7900</v>
      </c>
      <c r="H61" s="39">
        <f t="shared" si="0"/>
        <v>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8" s="22" customFormat="1" ht="19.5" customHeight="1">
      <c r="A62" s="132"/>
      <c r="B62" s="24">
        <v>24</v>
      </c>
      <c r="C62" s="27" t="s">
        <v>35</v>
      </c>
      <c r="D62" s="12">
        <f>D63+D64+D65+D66+D67+D68</f>
        <v>85000</v>
      </c>
      <c r="E62" s="12">
        <f>E63+E64+E65+E66+E67+E68</f>
        <v>350000</v>
      </c>
      <c r="F62" s="38">
        <f>F63+F64+F65+F66+F67+F68</f>
        <v>435000</v>
      </c>
      <c r="G62" s="110">
        <v>285000</v>
      </c>
      <c r="H62" s="38">
        <f t="shared" si="0"/>
        <v>150000</v>
      </c>
    </row>
    <row r="63" spans="1:8" s="22" customFormat="1" ht="27" customHeight="1">
      <c r="A63" s="132"/>
      <c r="B63" s="33" t="s">
        <v>100</v>
      </c>
      <c r="C63" s="34" t="s">
        <v>111</v>
      </c>
      <c r="D63" s="8">
        <v>85000</v>
      </c>
      <c r="E63" s="44">
        <v>150000</v>
      </c>
      <c r="F63" s="39">
        <f aca="true" t="shared" si="5" ref="F63:F68">D63+E63</f>
        <v>235000</v>
      </c>
      <c r="G63" s="111">
        <v>125000</v>
      </c>
      <c r="H63" s="39">
        <f t="shared" si="0"/>
        <v>110000</v>
      </c>
    </row>
    <row r="64" spans="1:8" s="22" customFormat="1" ht="18" customHeight="1">
      <c r="A64" s="132"/>
      <c r="B64" s="33" t="s">
        <v>101</v>
      </c>
      <c r="C64" s="35" t="s">
        <v>102</v>
      </c>
      <c r="D64" s="12"/>
      <c r="E64" s="44">
        <v>70000</v>
      </c>
      <c r="F64" s="39">
        <f t="shared" si="5"/>
        <v>70000</v>
      </c>
      <c r="G64" s="111">
        <v>70000</v>
      </c>
      <c r="H64" s="39">
        <f t="shared" si="0"/>
        <v>0</v>
      </c>
    </row>
    <row r="65" spans="1:8" s="22" customFormat="1" ht="17.25" customHeight="1">
      <c r="A65" s="132"/>
      <c r="B65" s="33" t="s">
        <v>103</v>
      </c>
      <c r="C65" s="35" t="s">
        <v>104</v>
      </c>
      <c r="D65" s="12"/>
      <c r="E65" s="44">
        <v>22000</v>
      </c>
      <c r="F65" s="39">
        <f t="shared" si="5"/>
        <v>22000</v>
      </c>
      <c r="G65" s="111">
        <v>22000</v>
      </c>
      <c r="H65" s="39">
        <f t="shared" si="0"/>
        <v>0</v>
      </c>
    </row>
    <row r="66" spans="1:8" s="22" customFormat="1" ht="19.5" customHeight="1">
      <c r="A66" s="132"/>
      <c r="B66" s="33" t="s">
        <v>105</v>
      </c>
      <c r="C66" s="35" t="s">
        <v>106</v>
      </c>
      <c r="D66" s="12"/>
      <c r="E66" s="44">
        <v>5000</v>
      </c>
      <c r="F66" s="39">
        <f t="shared" si="5"/>
        <v>5000</v>
      </c>
      <c r="G66" s="111">
        <v>5000</v>
      </c>
      <c r="H66" s="39">
        <f t="shared" si="0"/>
        <v>0</v>
      </c>
    </row>
    <row r="67" spans="1:8" s="22" customFormat="1" ht="19.5" customHeight="1">
      <c r="A67" s="132"/>
      <c r="B67" s="33" t="s">
        <v>107</v>
      </c>
      <c r="C67" s="35" t="s">
        <v>108</v>
      </c>
      <c r="D67" s="12"/>
      <c r="E67" s="44">
        <v>95000</v>
      </c>
      <c r="F67" s="39">
        <f t="shared" si="5"/>
        <v>95000</v>
      </c>
      <c r="G67" s="111">
        <v>55000</v>
      </c>
      <c r="H67" s="39">
        <f t="shared" si="0"/>
        <v>40000</v>
      </c>
    </row>
    <row r="68" spans="1:8" s="22" customFormat="1" ht="19.5" customHeight="1">
      <c r="A68" s="132"/>
      <c r="B68" s="33" t="s">
        <v>109</v>
      </c>
      <c r="C68" s="35" t="s">
        <v>110</v>
      </c>
      <c r="D68" s="12"/>
      <c r="E68" s="44">
        <v>8000</v>
      </c>
      <c r="F68" s="39">
        <f t="shared" si="5"/>
        <v>8000</v>
      </c>
      <c r="G68" s="111">
        <v>8000</v>
      </c>
      <c r="H68" s="39">
        <f t="shared" si="0"/>
        <v>0</v>
      </c>
    </row>
    <row r="69" spans="1:8" s="23" customFormat="1" ht="30" customHeight="1">
      <c r="A69" s="132"/>
      <c r="B69" s="21" t="s">
        <v>51</v>
      </c>
      <c r="C69" s="13" t="s">
        <v>141</v>
      </c>
      <c r="D69" s="12">
        <f>D70+D72</f>
        <v>334540</v>
      </c>
      <c r="E69" s="12">
        <f>E70+E72+E71</f>
        <v>126600</v>
      </c>
      <c r="F69" s="38">
        <f>F70+F72+F71</f>
        <v>461140</v>
      </c>
      <c r="G69" s="100">
        <v>307600</v>
      </c>
      <c r="H69" s="38">
        <f t="shared" si="0"/>
        <v>153540</v>
      </c>
    </row>
    <row r="70" spans="1:8" s="10" customFormat="1" ht="19.5" customHeight="1">
      <c r="A70" s="132"/>
      <c r="B70" s="14" t="s">
        <v>0</v>
      </c>
      <c r="C70" s="19" t="s">
        <v>137</v>
      </c>
      <c r="D70" s="8">
        <f>280000+26340+28200</f>
        <v>334540</v>
      </c>
      <c r="E70" s="8"/>
      <c r="F70" s="39">
        <f>D70+E70</f>
        <v>334540</v>
      </c>
      <c r="G70" s="117">
        <v>280000</v>
      </c>
      <c r="H70" s="39">
        <f t="shared" si="0"/>
        <v>54540</v>
      </c>
    </row>
    <row r="71" spans="1:8" s="10" customFormat="1" ht="26.25" customHeight="1">
      <c r="A71" s="132"/>
      <c r="B71" s="14" t="s">
        <v>153</v>
      </c>
      <c r="C71" s="19" t="s">
        <v>121</v>
      </c>
      <c r="D71" s="8"/>
      <c r="E71" s="8">
        <v>99000</v>
      </c>
      <c r="F71" s="39">
        <f>D71+E71</f>
        <v>99000</v>
      </c>
      <c r="G71" s="111"/>
      <c r="H71" s="39">
        <f t="shared" si="0"/>
        <v>99000</v>
      </c>
    </row>
    <row r="72" spans="1:8" s="10" customFormat="1" ht="19.5" customHeight="1">
      <c r="A72" s="132"/>
      <c r="B72" s="6" t="s">
        <v>112</v>
      </c>
      <c r="C72" s="19" t="s">
        <v>28</v>
      </c>
      <c r="D72" s="8"/>
      <c r="E72" s="8">
        <v>27600</v>
      </c>
      <c r="F72" s="39">
        <f>D72+E72</f>
        <v>27600</v>
      </c>
      <c r="G72" s="107">
        <v>27600</v>
      </c>
      <c r="H72" s="39">
        <f t="shared" si="0"/>
        <v>0</v>
      </c>
    </row>
    <row r="73" spans="1:8" s="23" customFormat="1" ht="19.5" customHeight="1">
      <c r="A73" s="132"/>
      <c r="B73" s="21" t="s">
        <v>32</v>
      </c>
      <c r="C73" s="13" t="s">
        <v>16</v>
      </c>
      <c r="D73" s="12">
        <f>D74+D75+D76+D77+D79+D81+D80</f>
        <v>27809610</v>
      </c>
      <c r="E73" s="12">
        <f>E74+E75+E76+E77+E79+E81+E80+E78</f>
        <v>26993596</v>
      </c>
      <c r="F73" s="38">
        <f>D73+E73</f>
        <v>54803206</v>
      </c>
      <c r="G73" s="110">
        <f>G74+G75+G76+G77+G78+G79+G80+G81</f>
        <v>55503206</v>
      </c>
      <c r="H73" s="38">
        <f t="shared" si="0"/>
        <v>-700000</v>
      </c>
    </row>
    <row r="74" spans="1:34" s="51" customFormat="1" ht="57" customHeight="1">
      <c r="A74" s="132"/>
      <c r="B74" s="14" t="s">
        <v>41</v>
      </c>
      <c r="C74" s="19" t="s">
        <v>55</v>
      </c>
      <c r="D74" s="8">
        <v>183000</v>
      </c>
      <c r="E74" s="8"/>
      <c r="F74" s="39">
        <f aca="true" t="shared" si="6" ref="F74:F80">D74+E74</f>
        <v>183000</v>
      </c>
      <c r="G74" s="107">
        <v>183000</v>
      </c>
      <c r="H74" s="39">
        <f t="shared" si="0"/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s="51" customFormat="1" ht="19.5" customHeight="1">
      <c r="A75" s="132"/>
      <c r="B75" s="11">
        <v>100102</v>
      </c>
      <c r="C75" s="34" t="s">
        <v>18</v>
      </c>
      <c r="D75" s="8"/>
      <c r="E75" s="8">
        <v>11680300</v>
      </c>
      <c r="F75" s="39">
        <f t="shared" si="6"/>
        <v>11680300</v>
      </c>
      <c r="G75" s="111">
        <v>11680300</v>
      </c>
      <c r="H75" s="39">
        <f t="shared" si="0"/>
        <v>0</v>
      </c>
      <c r="I75" s="3">
        <f>10449300+45000+380000+30000+210256+129744</f>
        <v>11244300</v>
      </c>
      <c r="J75" s="91">
        <f>E75-I75</f>
        <v>436000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51" customFormat="1" ht="15.75" customHeight="1">
      <c r="A76" s="132"/>
      <c r="B76" s="11">
        <v>100203</v>
      </c>
      <c r="C76" s="16" t="s">
        <v>19</v>
      </c>
      <c r="D76" s="8">
        <f>20651100-250000-889933</f>
        <v>19511167</v>
      </c>
      <c r="E76" s="8">
        <f>2401000+75000</f>
        <v>2476000</v>
      </c>
      <c r="F76" s="39">
        <f t="shared" si="6"/>
        <v>21987167</v>
      </c>
      <c r="G76" s="111">
        <f>20651100-250000+2476000</f>
        <v>22877100</v>
      </c>
      <c r="H76" s="39">
        <f t="shared" si="0"/>
        <v>-889933</v>
      </c>
      <c r="I76" s="9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s="51" customFormat="1" ht="30" customHeight="1">
      <c r="A77" s="132"/>
      <c r="B77" s="11" t="s">
        <v>21</v>
      </c>
      <c r="C77" s="16" t="s">
        <v>70</v>
      </c>
      <c r="D77" s="8">
        <f>4265310-23000+238000+349103</f>
        <v>4829413</v>
      </c>
      <c r="E77" s="8"/>
      <c r="F77" s="39">
        <f t="shared" si="6"/>
        <v>4829413</v>
      </c>
      <c r="G77" s="111">
        <v>4480310</v>
      </c>
      <c r="H77" s="39">
        <f t="shared" si="0"/>
        <v>349103</v>
      </c>
      <c r="I77" s="91"/>
      <c r="J77" s="9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8" s="3" customFormat="1" ht="18" customHeight="1">
      <c r="A78" s="132"/>
      <c r="B78" s="11">
        <v>150122</v>
      </c>
      <c r="C78" s="16" t="s">
        <v>156</v>
      </c>
      <c r="D78" s="8"/>
      <c r="E78" s="8">
        <v>4383200</v>
      </c>
      <c r="F78" s="39">
        <f t="shared" si="6"/>
        <v>4383200</v>
      </c>
      <c r="G78" s="111">
        <v>4383200</v>
      </c>
      <c r="H78" s="39">
        <f t="shared" si="0"/>
        <v>0</v>
      </c>
    </row>
    <row r="79" spans="1:34" s="51" customFormat="1" ht="30" customHeight="1">
      <c r="A79" s="132"/>
      <c r="B79" s="11">
        <v>170703</v>
      </c>
      <c r="C79" s="16" t="s">
        <v>17</v>
      </c>
      <c r="D79" s="8">
        <f>3945200-500000-159170</f>
        <v>3286030</v>
      </c>
      <c r="E79" s="8">
        <f>1901900+500000+4362800+337896</f>
        <v>7102596</v>
      </c>
      <c r="F79" s="39">
        <f t="shared" si="6"/>
        <v>10388626</v>
      </c>
      <c r="G79" s="111">
        <v>10547796</v>
      </c>
      <c r="H79" s="39">
        <f t="shared" si="0"/>
        <v>-159170</v>
      </c>
      <c r="I79" s="3" t="s">
        <v>157</v>
      </c>
      <c r="J79" s="3" t="s">
        <v>158</v>
      </c>
      <c r="K79" s="3" t="s">
        <v>177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s="51" customFormat="1" ht="30" customHeight="1">
      <c r="A80" s="132"/>
      <c r="B80" s="11">
        <v>180409</v>
      </c>
      <c r="C80" s="34" t="s">
        <v>121</v>
      </c>
      <c r="D80" s="8"/>
      <c r="E80" s="8">
        <v>1315000</v>
      </c>
      <c r="F80" s="39">
        <f t="shared" si="6"/>
        <v>1315000</v>
      </c>
      <c r="G80" s="111">
        <v>1315000</v>
      </c>
      <c r="H80" s="39">
        <f t="shared" si="0"/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51" customFormat="1" ht="19.5" customHeight="1">
      <c r="A81" s="132"/>
      <c r="B81" s="11">
        <v>250404</v>
      </c>
      <c r="C81" s="7" t="s">
        <v>28</v>
      </c>
      <c r="D81" s="18"/>
      <c r="E81" s="8">
        <v>36500</v>
      </c>
      <c r="F81" s="9">
        <f>E81+D81</f>
        <v>36500</v>
      </c>
      <c r="G81" s="101">
        <v>36500</v>
      </c>
      <c r="H81" s="9">
        <f t="shared" si="0"/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8" s="3" customFormat="1" ht="30" customHeight="1">
      <c r="A82" s="132"/>
      <c r="B82" s="43" t="s">
        <v>133</v>
      </c>
      <c r="C82" s="13" t="s">
        <v>134</v>
      </c>
      <c r="D82" s="12">
        <f>D83</f>
        <v>10000</v>
      </c>
      <c r="E82" s="12">
        <f>E83</f>
        <v>499000</v>
      </c>
      <c r="F82" s="31">
        <f>E82+D82</f>
        <v>509000</v>
      </c>
      <c r="G82" s="118">
        <v>40600</v>
      </c>
      <c r="H82" s="31">
        <f t="shared" si="0"/>
        <v>468400</v>
      </c>
    </row>
    <row r="83" spans="1:8" s="3" customFormat="1" ht="19.5" customHeight="1">
      <c r="A83" s="132"/>
      <c r="B83" s="30" t="s">
        <v>112</v>
      </c>
      <c r="C83" s="42" t="s">
        <v>28</v>
      </c>
      <c r="D83" s="8">
        <f>15000-5000</f>
        <v>10000</v>
      </c>
      <c r="E83" s="8">
        <v>499000</v>
      </c>
      <c r="F83" s="9">
        <f>E83+D83</f>
        <v>509000</v>
      </c>
      <c r="G83" s="119">
        <v>40600</v>
      </c>
      <c r="H83" s="9">
        <f aca="true" t="shared" si="7" ref="H83:H129">F83-G83</f>
        <v>468400</v>
      </c>
    </row>
    <row r="84" spans="1:10" s="22" customFormat="1" ht="19.5" customHeight="1">
      <c r="A84" s="132"/>
      <c r="B84" s="15">
        <v>47</v>
      </c>
      <c r="C84" s="13" t="s">
        <v>20</v>
      </c>
      <c r="D84" s="12">
        <f>D85+D86+D87+D88+D90+D92+D93+D95+D96+D97+D98+D102</f>
        <v>0</v>
      </c>
      <c r="E84" s="12">
        <f>E85+E86+E87+E88+E90+E92+E93+E95+E96+E97+E98+E102+E89+E91+E99+E100+E101+E94</f>
        <v>15356900</v>
      </c>
      <c r="F84" s="38">
        <f>F85+F86+F87+F88+F90+F92+F93+F95+F96+F97+F98+F102+F89+F91+F99+F100+F101+F94</f>
        <v>15356900</v>
      </c>
      <c r="G84" s="120">
        <f>G85+G86+G87+G88+G90+G92+G93+G95+G96+G97+G98+G102+G89+G91+G99+G100+G101+G94</f>
        <v>10884000</v>
      </c>
      <c r="H84" s="12">
        <f>H85+H86+H87+H88+H90+H92+H93+H95+H96+H97+H98+H102+H89+H91+H99+H100+H101+H94</f>
        <v>4472900</v>
      </c>
      <c r="I84" s="79">
        <f>E84+E21</f>
        <v>20778500</v>
      </c>
      <c r="J84" s="22" t="s">
        <v>175</v>
      </c>
    </row>
    <row r="85" spans="1:9" s="3" customFormat="1" ht="17.25" customHeight="1">
      <c r="A85" s="132"/>
      <c r="B85" s="11" t="s">
        <v>75</v>
      </c>
      <c r="C85" s="34" t="s">
        <v>125</v>
      </c>
      <c r="D85" s="11"/>
      <c r="E85" s="73">
        <v>1967100</v>
      </c>
      <c r="F85" s="39">
        <f>E85</f>
        <v>1967100</v>
      </c>
      <c r="G85" s="111">
        <v>1720000</v>
      </c>
      <c r="H85" s="39">
        <f t="shared" si="7"/>
        <v>247100</v>
      </c>
      <c r="I85" s="20"/>
    </row>
    <row r="86" spans="1:9" s="3" customFormat="1" ht="17.25" customHeight="1">
      <c r="A86" s="132"/>
      <c r="B86" s="11" t="s">
        <v>77</v>
      </c>
      <c r="C86" s="34" t="s">
        <v>78</v>
      </c>
      <c r="D86" s="11"/>
      <c r="E86" s="73">
        <v>230000</v>
      </c>
      <c r="F86" s="39">
        <f>E86</f>
        <v>230000</v>
      </c>
      <c r="G86" s="111">
        <v>230000</v>
      </c>
      <c r="H86" s="39">
        <f t="shared" si="7"/>
        <v>0</v>
      </c>
      <c r="I86" s="20"/>
    </row>
    <row r="87" spans="1:9" s="3" customFormat="1" ht="30" customHeight="1">
      <c r="A87" s="132"/>
      <c r="B87" s="11" t="s">
        <v>79</v>
      </c>
      <c r="C87" s="34" t="s">
        <v>126</v>
      </c>
      <c r="D87" s="11"/>
      <c r="E87" s="73">
        <v>1001600</v>
      </c>
      <c r="F87" s="39">
        <f>E87</f>
        <v>1001600</v>
      </c>
      <c r="G87" s="111">
        <v>850000</v>
      </c>
      <c r="H87" s="39">
        <f t="shared" si="7"/>
        <v>151600</v>
      </c>
      <c r="I87" s="20"/>
    </row>
    <row r="88" spans="1:9" s="3" customFormat="1" ht="19.5" customHeight="1">
      <c r="A88" s="132"/>
      <c r="B88" s="11" t="s">
        <v>81</v>
      </c>
      <c r="C88" s="34" t="s">
        <v>127</v>
      </c>
      <c r="D88" s="11"/>
      <c r="E88" s="73">
        <v>125000</v>
      </c>
      <c r="F88" s="39">
        <f aca="true" t="shared" si="8" ref="F88:F111">D88+E88</f>
        <v>125000</v>
      </c>
      <c r="G88" s="111">
        <v>100000</v>
      </c>
      <c r="H88" s="39">
        <f t="shared" si="7"/>
        <v>25000</v>
      </c>
      <c r="I88" s="20"/>
    </row>
    <row r="89" spans="1:9" s="3" customFormat="1" ht="19.5" customHeight="1">
      <c r="A89" s="132"/>
      <c r="B89" s="6" t="s">
        <v>98</v>
      </c>
      <c r="C89" s="78" t="s">
        <v>144</v>
      </c>
      <c r="D89" s="77"/>
      <c r="E89" s="73">
        <v>89200</v>
      </c>
      <c r="F89" s="39">
        <f t="shared" si="8"/>
        <v>89200</v>
      </c>
      <c r="G89" s="111"/>
      <c r="H89" s="39">
        <f t="shared" si="7"/>
        <v>89200</v>
      </c>
      <c r="I89" s="20"/>
    </row>
    <row r="90" spans="1:9" s="3" customFormat="1" ht="19.5" customHeight="1">
      <c r="A90" s="132"/>
      <c r="B90" s="11" t="s">
        <v>48</v>
      </c>
      <c r="C90" s="34" t="s">
        <v>49</v>
      </c>
      <c r="D90" s="11"/>
      <c r="E90" s="8">
        <f>150000-50000</f>
        <v>100000</v>
      </c>
      <c r="F90" s="39">
        <f t="shared" si="8"/>
        <v>100000</v>
      </c>
      <c r="G90" s="111">
        <v>150000</v>
      </c>
      <c r="H90" s="39">
        <f t="shared" si="7"/>
        <v>-50000</v>
      </c>
      <c r="I90" s="20"/>
    </row>
    <row r="91" spans="1:9" s="3" customFormat="1" ht="27.75" customHeight="1">
      <c r="A91" s="132"/>
      <c r="B91" s="6" t="s">
        <v>145</v>
      </c>
      <c r="C91" s="34" t="s">
        <v>146</v>
      </c>
      <c r="D91" s="11"/>
      <c r="E91" s="8">
        <v>90000</v>
      </c>
      <c r="F91" s="39">
        <f t="shared" si="8"/>
        <v>90000</v>
      </c>
      <c r="G91" s="111"/>
      <c r="H91" s="39">
        <f t="shared" si="7"/>
        <v>90000</v>
      </c>
      <c r="I91" s="20"/>
    </row>
    <row r="92" spans="1:9" s="3" customFormat="1" ht="30" customHeight="1">
      <c r="A92" s="133"/>
      <c r="B92" s="81">
        <v>100102</v>
      </c>
      <c r="C92" s="82" t="s">
        <v>66</v>
      </c>
      <c r="D92" s="80"/>
      <c r="E92" s="80">
        <v>1297400</v>
      </c>
      <c r="F92" s="70">
        <f t="shared" si="8"/>
        <v>1297400</v>
      </c>
      <c r="G92" s="121">
        <v>150000</v>
      </c>
      <c r="H92" s="70">
        <f t="shared" si="7"/>
        <v>1147400</v>
      </c>
      <c r="I92" s="20"/>
    </row>
    <row r="93" spans="1:9" s="3" customFormat="1" ht="17.25" customHeight="1">
      <c r="A93" s="132"/>
      <c r="B93" s="11">
        <v>100203</v>
      </c>
      <c r="C93" s="16" t="s">
        <v>19</v>
      </c>
      <c r="D93" s="8"/>
      <c r="E93" s="8">
        <v>690000</v>
      </c>
      <c r="F93" s="39">
        <f t="shared" si="8"/>
        <v>690000</v>
      </c>
      <c r="G93" s="111">
        <v>415000</v>
      </c>
      <c r="H93" s="39">
        <f t="shared" si="7"/>
        <v>275000</v>
      </c>
      <c r="I93" s="20"/>
    </row>
    <row r="94" spans="1:9" s="3" customFormat="1" ht="16.5" customHeight="1">
      <c r="A94" s="132"/>
      <c r="B94" s="11">
        <v>110201</v>
      </c>
      <c r="C94" s="16" t="s">
        <v>147</v>
      </c>
      <c r="D94" s="8"/>
      <c r="E94" s="8">
        <v>90000</v>
      </c>
      <c r="F94" s="39">
        <f t="shared" si="8"/>
        <v>90000</v>
      </c>
      <c r="G94" s="111"/>
      <c r="H94" s="39">
        <f t="shared" si="7"/>
        <v>90000</v>
      </c>
      <c r="I94" s="20"/>
    </row>
    <row r="95" spans="1:9" s="3" customFormat="1" ht="15.75" customHeight="1">
      <c r="A95" s="132"/>
      <c r="B95" s="11">
        <v>110202</v>
      </c>
      <c r="C95" s="16" t="s">
        <v>128</v>
      </c>
      <c r="D95" s="11"/>
      <c r="E95" s="73">
        <v>260200</v>
      </c>
      <c r="F95" s="39">
        <f t="shared" si="8"/>
        <v>260200</v>
      </c>
      <c r="G95" s="111">
        <v>200000</v>
      </c>
      <c r="H95" s="39">
        <f t="shared" si="7"/>
        <v>60200</v>
      </c>
      <c r="I95" s="20"/>
    </row>
    <row r="96" spans="1:9" s="3" customFormat="1" ht="16.5" customHeight="1">
      <c r="A96" s="132"/>
      <c r="B96" s="11" t="s">
        <v>105</v>
      </c>
      <c r="C96" s="16" t="s">
        <v>106</v>
      </c>
      <c r="D96" s="11"/>
      <c r="E96" s="73">
        <v>135400</v>
      </c>
      <c r="F96" s="39">
        <f t="shared" si="8"/>
        <v>135400</v>
      </c>
      <c r="G96" s="111">
        <v>50000</v>
      </c>
      <c r="H96" s="39">
        <f t="shared" si="7"/>
        <v>85400</v>
      </c>
      <c r="I96" s="20"/>
    </row>
    <row r="97" spans="1:9" s="3" customFormat="1" ht="16.5" customHeight="1">
      <c r="A97" s="132"/>
      <c r="B97" s="11" t="s">
        <v>107</v>
      </c>
      <c r="C97" s="16" t="s">
        <v>129</v>
      </c>
      <c r="D97" s="11"/>
      <c r="E97" s="73">
        <v>249800</v>
      </c>
      <c r="F97" s="39">
        <f t="shared" si="8"/>
        <v>249800</v>
      </c>
      <c r="G97" s="111">
        <v>240000</v>
      </c>
      <c r="H97" s="39">
        <f t="shared" si="7"/>
        <v>9800</v>
      </c>
      <c r="I97" s="20"/>
    </row>
    <row r="98" spans="1:8" s="3" customFormat="1" ht="17.25" customHeight="1">
      <c r="A98" s="132"/>
      <c r="B98" s="6" t="s">
        <v>67</v>
      </c>
      <c r="C98" s="16" t="s">
        <v>68</v>
      </c>
      <c r="D98" s="8"/>
      <c r="E98" s="8">
        <v>6485300</v>
      </c>
      <c r="F98" s="39">
        <f t="shared" si="8"/>
        <v>6485300</v>
      </c>
      <c r="G98" s="111">
        <v>6150000</v>
      </c>
      <c r="H98" s="39">
        <f t="shared" si="7"/>
        <v>335300</v>
      </c>
    </row>
    <row r="99" spans="1:8" s="3" customFormat="1" ht="15" customHeight="1">
      <c r="A99" s="132"/>
      <c r="B99" s="6" t="s">
        <v>148</v>
      </c>
      <c r="C99" s="16" t="s">
        <v>156</v>
      </c>
      <c r="D99" s="8"/>
      <c r="E99" s="8">
        <v>460400</v>
      </c>
      <c r="F99" s="39">
        <f t="shared" si="8"/>
        <v>460400</v>
      </c>
      <c r="G99" s="111"/>
      <c r="H99" s="39">
        <f t="shared" si="7"/>
        <v>460400</v>
      </c>
    </row>
    <row r="100" spans="1:8" s="3" customFormat="1" ht="28.5" customHeight="1">
      <c r="A100" s="132"/>
      <c r="B100" s="6" t="s">
        <v>149</v>
      </c>
      <c r="C100" s="16" t="s">
        <v>159</v>
      </c>
      <c r="D100" s="8"/>
      <c r="E100" s="8">
        <v>95400</v>
      </c>
      <c r="F100" s="39">
        <f t="shared" si="8"/>
        <v>95400</v>
      </c>
      <c r="G100" s="111"/>
      <c r="H100" s="53">
        <f t="shared" si="7"/>
        <v>95400</v>
      </c>
    </row>
    <row r="101" spans="1:8" s="3" customFormat="1" ht="18.75" customHeight="1">
      <c r="A101" s="132"/>
      <c r="B101" s="6" t="s">
        <v>160</v>
      </c>
      <c r="C101" s="16" t="s">
        <v>161</v>
      </c>
      <c r="D101" s="8"/>
      <c r="E101" s="8">
        <v>370000</v>
      </c>
      <c r="F101" s="39">
        <f t="shared" si="8"/>
        <v>370000</v>
      </c>
      <c r="G101" s="111">
        <v>300000</v>
      </c>
      <c r="H101" s="53">
        <f t="shared" si="7"/>
        <v>70000</v>
      </c>
    </row>
    <row r="102" spans="1:9" s="3" customFormat="1" ht="16.5" customHeight="1">
      <c r="A102" s="132"/>
      <c r="B102" s="11">
        <v>250404</v>
      </c>
      <c r="C102" s="16" t="s">
        <v>28</v>
      </c>
      <c r="D102" s="11"/>
      <c r="E102" s="8">
        <v>1620100</v>
      </c>
      <c r="F102" s="39">
        <f t="shared" si="8"/>
        <v>1620100</v>
      </c>
      <c r="G102" s="111">
        <v>329000</v>
      </c>
      <c r="H102" s="39">
        <f t="shared" si="7"/>
        <v>1291100</v>
      </c>
      <c r="I102" s="3">
        <v>9</v>
      </c>
    </row>
    <row r="103" spans="1:8" s="22" customFormat="1" ht="27.75" customHeight="1">
      <c r="A103" s="132"/>
      <c r="B103" s="24">
        <v>56</v>
      </c>
      <c r="C103" s="25" t="s">
        <v>30</v>
      </c>
      <c r="D103" s="12">
        <f>D104</f>
        <v>16500</v>
      </c>
      <c r="E103" s="12">
        <f>E106+E107+E104+E105</f>
        <v>1489200</v>
      </c>
      <c r="F103" s="38">
        <f>F106+F107+F104+F105</f>
        <v>1505700</v>
      </c>
      <c r="G103" s="120">
        <f>G106+G107+G104+G105</f>
        <v>2300000</v>
      </c>
      <c r="H103" s="12">
        <f>H106+H107+H104+H105</f>
        <v>-794300</v>
      </c>
    </row>
    <row r="104" spans="1:8" s="22" customFormat="1" ht="18" customHeight="1">
      <c r="A104" s="132"/>
      <c r="B104" s="11">
        <v>160101</v>
      </c>
      <c r="C104" s="16" t="s">
        <v>162</v>
      </c>
      <c r="D104" s="8">
        <f>50000-33500</f>
        <v>16500</v>
      </c>
      <c r="E104" s="8">
        <v>41500</v>
      </c>
      <c r="F104" s="39">
        <f t="shared" si="8"/>
        <v>58000</v>
      </c>
      <c r="G104" s="111"/>
      <c r="H104" s="39">
        <f t="shared" si="7"/>
        <v>58000</v>
      </c>
    </row>
    <row r="105" spans="1:8" s="22" customFormat="1" ht="30.75" customHeight="1">
      <c r="A105" s="132"/>
      <c r="B105" s="11">
        <v>180409</v>
      </c>
      <c r="C105" s="34" t="s">
        <v>121</v>
      </c>
      <c r="D105" s="12"/>
      <c r="E105" s="8">
        <v>150000</v>
      </c>
      <c r="F105" s="39">
        <f t="shared" si="8"/>
        <v>150000</v>
      </c>
      <c r="G105" s="108"/>
      <c r="H105" s="39">
        <f t="shared" si="7"/>
        <v>150000</v>
      </c>
    </row>
    <row r="106" spans="1:8" s="51" customFormat="1" ht="30" customHeight="1">
      <c r="A106" s="132"/>
      <c r="B106" s="11" t="s">
        <v>22</v>
      </c>
      <c r="C106" s="16" t="s">
        <v>23</v>
      </c>
      <c r="D106" s="8"/>
      <c r="E106" s="8">
        <v>1197700</v>
      </c>
      <c r="F106" s="39">
        <f t="shared" si="8"/>
        <v>1197700</v>
      </c>
      <c r="G106" s="107">
        <v>2300000</v>
      </c>
      <c r="H106" s="39">
        <f t="shared" si="7"/>
        <v>-1102300</v>
      </c>
    </row>
    <row r="107" spans="1:8" s="51" customFormat="1" ht="18" customHeight="1">
      <c r="A107" s="132"/>
      <c r="B107" s="11">
        <v>240900</v>
      </c>
      <c r="C107" s="16" t="s">
        <v>117</v>
      </c>
      <c r="D107" s="8"/>
      <c r="E107" s="8">
        <v>100000</v>
      </c>
      <c r="F107" s="39">
        <f t="shared" si="8"/>
        <v>100000</v>
      </c>
      <c r="G107" s="122"/>
      <c r="H107" s="39">
        <f t="shared" si="7"/>
        <v>100000</v>
      </c>
    </row>
    <row r="108" spans="1:15" s="50" customFormat="1" ht="17.25" customHeight="1">
      <c r="A108" s="132"/>
      <c r="B108" s="21" t="s">
        <v>52</v>
      </c>
      <c r="C108" s="13" t="s">
        <v>42</v>
      </c>
      <c r="D108" s="12">
        <f>D109+D110+D111</f>
        <v>314500</v>
      </c>
      <c r="E108" s="12">
        <f>E109+E112</f>
        <v>11300</v>
      </c>
      <c r="F108" s="38">
        <f t="shared" si="8"/>
        <v>325800</v>
      </c>
      <c r="G108" s="100">
        <v>295800</v>
      </c>
      <c r="H108" s="38">
        <f t="shared" si="7"/>
        <v>30000</v>
      </c>
      <c r="I108" s="22"/>
      <c r="J108" s="22"/>
      <c r="K108" s="22"/>
      <c r="L108" s="22"/>
      <c r="M108" s="22"/>
      <c r="N108" s="22"/>
      <c r="O108" s="22"/>
    </row>
    <row r="109" spans="1:15" s="52" customFormat="1" ht="18.75" customHeight="1">
      <c r="A109" s="132"/>
      <c r="B109" s="14" t="s">
        <v>0</v>
      </c>
      <c r="C109" s="19" t="s">
        <v>137</v>
      </c>
      <c r="D109" s="8">
        <v>34500</v>
      </c>
      <c r="E109" s="8"/>
      <c r="F109" s="39">
        <f t="shared" si="8"/>
        <v>34500</v>
      </c>
      <c r="G109" s="107">
        <v>34500</v>
      </c>
      <c r="H109" s="39">
        <f t="shared" si="7"/>
        <v>0</v>
      </c>
      <c r="I109" s="10"/>
      <c r="J109" s="10"/>
      <c r="K109" s="10"/>
      <c r="L109" s="10"/>
      <c r="M109" s="10"/>
      <c r="N109" s="10"/>
      <c r="O109" s="10"/>
    </row>
    <row r="110" spans="1:15" s="51" customFormat="1" ht="30" customHeight="1">
      <c r="A110" s="132"/>
      <c r="B110" s="11" t="s">
        <v>24</v>
      </c>
      <c r="C110" s="16" t="s">
        <v>25</v>
      </c>
      <c r="D110" s="8">
        <v>250000</v>
      </c>
      <c r="E110" s="8"/>
      <c r="F110" s="39">
        <f t="shared" si="8"/>
        <v>250000</v>
      </c>
      <c r="G110" s="107">
        <v>250000</v>
      </c>
      <c r="H110" s="39">
        <f t="shared" si="7"/>
        <v>0</v>
      </c>
      <c r="I110" s="3"/>
      <c r="J110" s="3"/>
      <c r="K110" s="3"/>
      <c r="L110" s="3"/>
      <c r="M110" s="3"/>
      <c r="N110" s="3"/>
      <c r="O110" s="3"/>
    </row>
    <row r="111" spans="1:15" s="51" customFormat="1" ht="19.5" customHeight="1">
      <c r="A111" s="132"/>
      <c r="B111" s="11">
        <v>170103</v>
      </c>
      <c r="C111" s="16" t="s">
        <v>150</v>
      </c>
      <c r="D111" s="8">
        <v>30000</v>
      </c>
      <c r="E111" s="8"/>
      <c r="F111" s="39">
        <f t="shared" si="8"/>
        <v>30000</v>
      </c>
      <c r="G111" s="107"/>
      <c r="H111" s="39" t="s">
        <v>168</v>
      </c>
      <c r="I111" s="3"/>
      <c r="J111" s="3"/>
      <c r="K111" s="3"/>
      <c r="L111" s="3"/>
      <c r="M111" s="3"/>
      <c r="N111" s="3"/>
      <c r="O111" s="3"/>
    </row>
    <row r="112" spans="1:8" s="3" customFormat="1" ht="19.5" customHeight="1">
      <c r="A112" s="132"/>
      <c r="B112" s="11">
        <v>250404</v>
      </c>
      <c r="C112" s="7" t="s">
        <v>28</v>
      </c>
      <c r="D112" s="18"/>
      <c r="E112" s="8">
        <v>11300</v>
      </c>
      <c r="F112" s="9">
        <f>E112+D112</f>
        <v>11300</v>
      </c>
      <c r="G112" s="101">
        <v>11300</v>
      </c>
      <c r="H112" s="9">
        <f t="shared" si="7"/>
        <v>0</v>
      </c>
    </row>
    <row r="113" spans="1:15" s="50" customFormat="1" ht="28.5" customHeight="1">
      <c r="A113" s="132"/>
      <c r="B113" s="24">
        <v>67</v>
      </c>
      <c r="C113" s="25" t="s">
        <v>61</v>
      </c>
      <c r="D113" s="12">
        <f>D114+D115+D116</f>
        <v>257300</v>
      </c>
      <c r="E113" s="12">
        <f>E114+E115+E116</f>
        <v>50000</v>
      </c>
      <c r="F113" s="38">
        <f>F114+F115+F116</f>
        <v>307300</v>
      </c>
      <c r="G113" s="110">
        <v>307300</v>
      </c>
      <c r="H113" s="38">
        <f t="shared" si="7"/>
        <v>0</v>
      </c>
      <c r="I113" s="22"/>
      <c r="J113" s="22"/>
      <c r="K113" s="22"/>
      <c r="L113" s="22"/>
      <c r="M113" s="22"/>
      <c r="N113" s="22"/>
      <c r="O113" s="22"/>
    </row>
    <row r="114" spans="1:15" s="50" customFormat="1" ht="28.5" customHeight="1">
      <c r="A114" s="132"/>
      <c r="B114" s="11">
        <v>210105</v>
      </c>
      <c r="C114" s="19" t="s">
        <v>118</v>
      </c>
      <c r="D114" s="8">
        <v>251400</v>
      </c>
      <c r="E114" s="86"/>
      <c r="F114" s="39">
        <f>D114+E114</f>
        <v>251400</v>
      </c>
      <c r="G114" s="111">
        <v>251400</v>
      </c>
      <c r="H114" s="39">
        <f t="shared" si="7"/>
        <v>0</v>
      </c>
      <c r="I114" s="22"/>
      <c r="J114" s="22"/>
      <c r="K114" s="22"/>
      <c r="L114" s="22"/>
      <c r="M114" s="22"/>
      <c r="N114" s="22"/>
      <c r="O114" s="22"/>
    </row>
    <row r="115" spans="1:15" s="50" customFormat="1" ht="25.5" customHeight="1">
      <c r="A115" s="132"/>
      <c r="B115" s="11" t="s">
        <v>119</v>
      </c>
      <c r="C115" s="19" t="s">
        <v>120</v>
      </c>
      <c r="D115" s="8">
        <v>5900</v>
      </c>
      <c r="E115" s="86"/>
      <c r="F115" s="39">
        <f>D115+E115</f>
        <v>5900</v>
      </c>
      <c r="G115" s="111">
        <v>5900</v>
      </c>
      <c r="H115" s="39">
        <f t="shared" si="7"/>
        <v>0</v>
      </c>
      <c r="I115" s="22"/>
      <c r="J115" s="22"/>
      <c r="K115" s="22"/>
      <c r="L115" s="22"/>
      <c r="M115" s="22"/>
      <c r="N115" s="22"/>
      <c r="O115" s="22"/>
    </row>
    <row r="116" spans="1:8" s="22" customFormat="1" ht="16.5" customHeight="1">
      <c r="A116" s="132"/>
      <c r="B116" s="11">
        <v>250404</v>
      </c>
      <c r="C116" s="16" t="s">
        <v>28</v>
      </c>
      <c r="D116" s="8"/>
      <c r="E116" s="8">
        <v>50000</v>
      </c>
      <c r="F116" s="39">
        <f>D116+E116</f>
        <v>50000</v>
      </c>
      <c r="G116" s="111">
        <v>50000</v>
      </c>
      <c r="H116" s="39">
        <f t="shared" si="7"/>
        <v>0</v>
      </c>
    </row>
    <row r="117" spans="1:15" s="50" customFormat="1" ht="17.25" customHeight="1">
      <c r="A117" s="132"/>
      <c r="B117" s="24">
        <v>73</v>
      </c>
      <c r="C117" s="13" t="s">
        <v>140</v>
      </c>
      <c r="D117" s="12">
        <f>D119+D118+D121+D120</f>
        <v>441750</v>
      </c>
      <c r="E117" s="12">
        <f>E119+E118+E121+E120</f>
        <v>159700</v>
      </c>
      <c r="F117" s="38">
        <f>F119+F118+F121+F120</f>
        <v>601450</v>
      </c>
      <c r="G117" s="100">
        <v>927800</v>
      </c>
      <c r="H117" s="38">
        <f t="shared" si="7"/>
        <v>-326350</v>
      </c>
      <c r="I117" s="22"/>
      <c r="J117" s="22"/>
      <c r="K117" s="22"/>
      <c r="L117" s="22"/>
      <c r="M117" s="22"/>
      <c r="N117" s="22"/>
      <c r="O117" s="22"/>
    </row>
    <row r="118" spans="1:15" s="52" customFormat="1" ht="19.5" customHeight="1">
      <c r="A118" s="132"/>
      <c r="B118" s="6" t="s">
        <v>0</v>
      </c>
      <c r="C118" s="19" t="s">
        <v>139</v>
      </c>
      <c r="D118" s="8">
        <f>50000+47100</f>
        <v>97100</v>
      </c>
      <c r="E118" s="8"/>
      <c r="F118" s="39">
        <f aca="true" t="shared" si="9" ref="F118:F128">D118+E118</f>
        <v>97100</v>
      </c>
      <c r="G118" s="107">
        <v>97100</v>
      </c>
      <c r="H118" s="39">
        <f t="shared" si="7"/>
        <v>0</v>
      </c>
      <c r="I118" s="10"/>
      <c r="J118" s="10"/>
      <c r="K118" s="10"/>
      <c r="L118" s="10"/>
      <c r="M118" s="10"/>
      <c r="N118" s="10"/>
      <c r="O118" s="10"/>
    </row>
    <row r="119" spans="1:15" s="51" customFormat="1" ht="19.5" customHeight="1">
      <c r="A119" s="132"/>
      <c r="B119" s="11" t="s">
        <v>26</v>
      </c>
      <c r="C119" s="19" t="s">
        <v>27</v>
      </c>
      <c r="D119" s="8">
        <f>671000-326350</f>
        <v>344650</v>
      </c>
      <c r="E119" s="8"/>
      <c r="F119" s="39">
        <f t="shared" si="9"/>
        <v>344650</v>
      </c>
      <c r="G119" s="107">
        <v>671000</v>
      </c>
      <c r="H119" s="39">
        <f t="shared" si="7"/>
        <v>-326350</v>
      </c>
      <c r="I119" s="3"/>
      <c r="J119" s="3"/>
      <c r="K119" s="3"/>
      <c r="L119" s="3"/>
      <c r="M119" s="3"/>
      <c r="N119" s="3"/>
      <c r="O119" s="3"/>
    </row>
    <row r="120" spans="1:15" s="51" customFormat="1" ht="30" customHeight="1">
      <c r="A120" s="132"/>
      <c r="B120" s="11">
        <v>180409</v>
      </c>
      <c r="C120" s="34" t="s">
        <v>121</v>
      </c>
      <c r="D120" s="8"/>
      <c r="E120" s="8">
        <v>85000</v>
      </c>
      <c r="F120" s="39">
        <f t="shared" si="9"/>
        <v>85000</v>
      </c>
      <c r="G120" s="107">
        <v>85000</v>
      </c>
      <c r="H120" s="39">
        <f t="shared" si="7"/>
        <v>0</v>
      </c>
      <c r="I120" s="3"/>
      <c r="J120" s="3"/>
      <c r="K120" s="3"/>
      <c r="L120" s="3"/>
      <c r="M120" s="3"/>
      <c r="N120" s="3"/>
      <c r="O120" s="3"/>
    </row>
    <row r="121" spans="1:15" s="51" customFormat="1" ht="19.5" customHeight="1">
      <c r="A121" s="132"/>
      <c r="B121" s="11">
        <v>250404</v>
      </c>
      <c r="C121" s="7" t="s">
        <v>28</v>
      </c>
      <c r="D121" s="18"/>
      <c r="E121" s="8">
        <v>74700</v>
      </c>
      <c r="F121" s="39">
        <f t="shared" si="9"/>
        <v>74700</v>
      </c>
      <c r="G121" s="107">
        <v>74700</v>
      </c>
      <c r="H121" s="39">
        <f t="shared" si="7"/>
        <v>0</v>
      </c>
      <c r="I121" s="3"/>
      <c r="J121" s="3"/>
      <c r="K121" s="3"/>
      <c r="L121" s="3"/>
      <c r="M121" s="3"/>
      <c r="N121" s="3"/>
      <c r="O121" s="3"/>
    </row>
    <row r="122" spans="1:15" ht="17.25" customHeight="1">
      <c r="A122" s="132"/>
      <c r="B122" s="43" t="s">
        <v>60</v>
      </c>
      <c r="C122" s="13" t="s">
        <v>132</v>
      </c>
      <c r="D122" s="12">
        <f>D124+D123</f>
        <v>50300</v>
      </c>
      <c r="E122" s="12">
        <f>E124+E123</f>
        <v>81000</v>
      </c>
      <c r="F122" s="38">
        <f>F124+F123</f>
        <v>131300</v>
      </c>
      <c r="G122" s="123">
        <f>G124+G123</f>
        <v>21000</v>
      </c>
      <c r="H122" s="12">
        <f>H124+H123</f>
        <v>0</v>
      </c>
      <c r="I122" s="3"/>
      <c r="J122" s="3"/>
      <c r="K122" s="3"/>
      <c r="L122" s="3"/>
      <c r="M122" s="3"/>
      <c r="N122" s="3"/>
      <c r="O122" s="3"/>
    </row>
    <row r="123" spans="1:15" ht="19.5" customHeight="1" thickBot="1">
      <c r="A123" s="132"/>
      <c r="B123" s="36" t="s">
        <v>163</v>
      </c>
      <c r="C123" s="83" t="s">
        <v>174</v>
      </c>
      <c r="D123" s="48">
        <f>40300+10000</f>
        <v>50300</v>
      </c>
      <c r="E123" s="48">
        <v>60000</v>
      </c>
      <c r="F123" s="41">
        <f t="shared" si="9"/>
        <v>110300</v>
      </c>
      <c r="G123" s="124"/>
      <c r="H123" s="84"/>
      <c r="I123" s="3"/>
      <c r="J123" s="3"/>
      <c r="K123" s="3"/>
      <c r="L123" s="3"/>
      <c r="M123" s="3"/>
      <c r="N123" s="3"/>
      <c r="O123" s="3"/>
    </row>
    <row r="124" spans="1:15" ht="19.5" customHeight="1" thickBot="1">
      <c r="A124" s="135"/>
      <c r="B124" s="58" t="s">
        <v>112</v>
      </c>
      <c r="C124" s="59" t="s">
        <v>28</v>
      </c>
      <c r="D124" s="60"/>
      <c r="E124" s="45">
        <v>21000</v>
      </c>
      <c r="F124" s="41">
        <f t="shared" si="9"/>
        <v>21000</v>
      </c>
      <c r="G124" s="125">
        <v>21000</v>
      </c>
      <c r="H124" s="41">
        <f t="shared" si="7"/>
        <v>0</v>
      </c>
      <c r="I124" s="3"/>
      <c r="J124" s="3"/>
      <c r="K124" s="3"/>
      <c r="L124" s="3"/>
      <c r="M124" s="3"/>
      <c r="N124" s="3"/>
      <c r="O124" s="3"/>
    </row>
    <row r="125" spans="1:8" s="3" customFormat="1" ht="69" customHeight="1">
      <c r="A125" s="49" t="s">
        <v>59</v>
      </c>
      <c r="B125" s="54"/>
      <c r="C125" s="55" t="s">
        <v>173</v>
      </c>
      <c r="D125" s="54"/>
      <c r="E125" s="56">
        <f>E126</f>
        <v>1467870</v>
      </c>
      <c r="F125" s="57">
        <f t="shared" si="9"/>
        <v>1467870</v>
      </c>
      <c r="G125" s="126">
        <v>1163550</v>
      </c>
      <c r="H125" s="57">
        <f t="shared" si="7"/>
        <v>304320</v>
      </c>
    </row>
    <row r="126" spans="1:8" s="3" customFormat="1" ht="19.5" customHeight="1">
      <c r="A126" s="262"/>
      <c r="B126" s="15">
        <v>48</v>
      </c>
      <c r="C126" s="13" t="s">
        <v>113</v>
      </c>
      <c r="D126" s="5"/>
      <c r="E126" s="12">
        <f>E127+E128</f>
        <v>1467870</v>
      </c>
      <c r="F126" s="31">
        <f t="shared" si="9"/>
        <v>1467870</v>
      </c>
      <c r="G126" s="118">
        <v>1163550</v>
      </c>
      <c r="H126" s="31">
        <f t="shared" si="7"/>
        <v>304320</v>
      </c>
    </row>
    <row r="127" spans="1:8" s="3" customFormat="1" ht="18.75" customHeight="1">
      <c r="A127" s="262"/>
      <c r="B127" s="30" t="s">
        <v>114</v>
      </c>
      <c r="C127" s="42" t="s">
        <v>115</v>
      </c>
      <c r="D127" s="5"/>
      <c r="E127" s="8">
        <f>500000+163550+100000</f>
        <v>763550</v>
      </c>
      <c r="F127" s="9">
        <f t="shared" si="9"/>
        <v>763550</v>
      </c>
      <c r="G127" s="119">
        <v>663550</v>
      </c>
      <c r="H127" s="9">
        <f t="shared" si="7"/>
        <v>100000</v>
      </c>
    </row>
    <row r="128" spans="1:8" s="3" customFormat="1" ht="19.5" customHeight="1" thickBot="1">
      <c r="A128" s="274"/>
      <c r="B128" s="36" t="s">
        <v>116</v>
      </c>
      <c r="C128" s="46" t="s">
        <v>117</v>
      </c>
      <c r="D128" s="47"/>
      <c r="E128" s="48">
        <v>704320</v>
      </c>
      <c r="F128" s="37">
        <f t="shared" si="9"/>
        <v>704320</v>
      </c>
      <c r="G128" s="127">
        <v>500000</v>
      </c>
      <c r="H128" s="37">
        <f t="shared" si="7"/>
        <v>204320</v>
      </c>
    </row>
    <row r="129" spans="1:8" ht="19.5" customHeight="1" thickBot="1">
      <c r="A129" s="294" t="s">
        <v>130</v>
      </c>
      <c r="B129" s="295"/>
      <c r="C129" s="295"/>
      <c r="D129" s="89">
        <f>D27+D125+D11</f>
        <v>44877128.29</v>
      </c>
      <c r="E129" s="89">
        <f>E27+E125+E11</f>
        <v>59251516</v>
      </c>
      <c r="F129" s="71">
        <f>F27+F125+F11</f>
        <v>103933644.28999999</v>
      </c>
      <c r="G129" s="128">
        <f>G27+G125+G11</f>
        <v>92404956</v>
      </c>
      <c r="H129" s="71">
        <f t="shared" si="7"/>
        <v>11528688.289999992</v>
      </c>
    </row>
    <row r="130" spans="1:6" ht="73.5" customHeight="1">
      <c r="A130" s="297" t="s">
        <v>131</v>
      </c>
      <c r="B130" s="297"/>
      <c r="C130" s="297"/>
      <c r="D130" s="130"/>
      <c r="E130" s="296" t="s">
        <v>62</v>
      </c>
      <c r="F130" s="296"/>
    </row>
    <row r="131" spans="1:5" ht="14.25" customHeight="1">
      <c r="A131" s="97"/>
      <c r="D131" s="93"/>
      <c r="E131" s="90">
        <f>E132+E133+E134+E135+E136</f>
        <v>59251516</v>
      </c>
    </row>
    <row r="132" spans="3:5" ht="15.75">
      <c r="C132" s="3" t="s">
        <v>164</v>
      </c>
      <c r="D132" s="91"/>
      <c r="E132" s="90">
        <v>54434700</v>
      </c>
    </row>
    <row r="133" spans="3:5" ht="15.75">
      <c r="C133" s="3" t="s">
        <v>165</v>
      </c>
      <c r="E133" s="90">
        <f>1901900+500000</f>
        <v>2401900</v>
      </c>
    </row>
    <row r="134" spans="3:5" ht="15.75">
      <c r="C134" s="3" t="s">
        <v>166</v>
      </c>
      <c r="E134" s="90">
        <f>E106</f>
        <v>1197700</v>
      </c>
    </row>
    <row r="135" spans="3:5" ht="15.75">
      <c r="C135" s="3" t="s">
        <v>167</v>
      </c>
      <c r="E135" s="90">
        <f>E107+E128</f>
        <v>804320</v>
      </c>
    </row>
    <row r="136" spans="3:5" ht="15.75">
      <c r="C136" s="3" t="s">
        <v>176</v>
      </c>
      <c r="E136" s="90">
        <f>75000+337896</f>
        <v>412896</v>
      </c>
    </row>
    <row r="138" ht="12.75">
      <c r="E138" s="91">
        <f>E129-E131</f>
        <v>0</v>
      </c>
    </row>
  </sheetData>
  <mergeCells count="13">
    <mergeCell ref="A126:A128"/>
    <mergeCell ref="A129:C129"/>
    <mergeCell ref="E130:F130"/>
    <mergeCell ref="A130:C130"/>
    <mergeCell ref="G8:G9"/>
    <mergeCell ref="H8:H9"/>
    <mergeCell ref="A12:A26"/>
    <mergeCell ref="D1:E1"/>
    <mergeCell ref="A5:F5"/>
    <mergeCell ref="A6:F6"/>
    <mergeCell ref="A8:A9"/>
    <mergeCell ref="C8:C9"/>
    <mergeCell ref="D8:F8"/>
  </mergeCells>
  <printOptions/>
  <pageMargins left="0.82" right="0.42" top="0.39" bottom="0.25" header="0.38" footer="0.2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 А.М.</dc:creator>
  <cp:keywords/>
  <dc:description/>
  <cp:lastModifiedBy>Лариса</cp:lastModifiedBy>
  <cp:lastPrinted>2013-12-19T07:23:40Z</cp:lastPrinted>
  <dcterms:created xsi:type="dcterms:W3CDTF">2008-04-14T08:31:39Z</dcterms:created>
  <dcterms:modified xsi:type="dcterms:W3CDTF">2013-12-24T07:01:58Z</dcterms:modified>
  <cp:category/>
  <cp:version/>
  <cp:contentType/>
  <cp:contentStatus/>
</cp:coreProperties>
</file>