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15480" windowHeight="11640" firstSheet="1" activeTab="1"/>
  </bookViews>
  <sheets>
    <sheet name="міський оперативно" sheetId="1" r:id="rId1"/>
    <sheet name="доходи" sheetId="2" r:id="rId2"/>
    <sheet name="видатки" sheetId="3" r:id="rId3"/>
  </sheets>
  <definedNames>
    <definedName name="_xlnm.Print_Area" localSheetId="1">'доходи'!$A$1:$G$55</definedName>
    <definedName name="_xlnm.Print_Area" localSheetId="0">'міський оперативно'!$A$1:$K$70</definedName>
  </definedNames>
  <calcPr fullCalcOnLoad="1"/>
</workbook>
</file>

<file path=xl/sharedStrings.xml><?xml version="1.0" encoding="utf-8"?>
<sst xmlns="http://schemas.openxmlformats.org/spreadsheetml/2006/main" count="268" uniqueCount="203">
  <si>
    <t xml:space="preserve">                            ДОХОДИ</t>
  </si>
  <si>
    <t>(тис.грн.)</t>
  </si>
  <si>
    <t>Найменування показників</t>
  </si>
  <si>
    <t>% до річного плану</t>
  </si>
  <si>
    <t>% виконання річного плану</t>
  </si>
  <si>
    <t>% виконан-ня до плану на 2007 рік</t>
  </si>
  <si>
    <t>відхилення</t>
  </si>
  <si>
    <t xml:space="preserve">% виконання </t>
  </si>
  <si>
    <t xml:space="preserve">% росту </t>
  </si>
  <si>
    <t>Загальний фонд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</si>
  <si>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</si>
  <si>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</si>
  <si>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</si>
  <si>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>Плата за землю</t>
  </si>
  <si>
    <t>- земельний податок</t>
  </si>
  <si>
    <t>- орендна плата</t>
  </si>
  <si>
    <t>Місцеві податки і збори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</si>
  <si>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</si>
  <si>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</si>
  <si>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</si>
  <si>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>Частина прибутку комунальних підприємств</t>
  </si>
  <si>
    <t>Плата за розміщення тимчасово вільних коштів місцевих бюджетів</t>
  </si>
  <si>
    <t>Адміністративні штрафи та санкції</t>
  </si>
  <si>
    <t xml:space="preserve">Реєстраційний збір за проведення державної реєстрації </t>
  </si>
  <si>
    <t>Надходження від орендної плати за користування ЦМК та іншим майном, що перебуває в комунальній власності</t>
  </si>
  <si>
    <t>Державне мито</t>
  </si>
  <si>
    <t>Інші надходження</t>
  </si>
  <si>
    <t>Разом податкових та неподаткових доходів</t>
  </si>
  <si>
    <t>Дотація вирівнювання</t>
  </si>
  <si>
    <t>Додаткова дотація на вирівнювання фінансової забезпеченості місцевих бюджетів</t>
  </si>
  <si>
    <t>Додаткова дотація на забезпечення виплат, пов'язаних із підвищенням рівня оплати праці працівників бюджетної сфери</t>
  </si>
  <si>
    <t>Разом  доходів</t>
  </si>
  <si>
    <t>Субвенції з державного та обласного бюджетів</t>
  </si>
  <si>
    <t>Всього доходів</t>
  </si>
  <si>
    <t>Спеціальний фонд</t>
  </si>
  <si>
    <t>Дорожні фонди</t>
  </si>
  <si>
    <t>Податок з власників транспортних засобів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</si>
  <si>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</si>
  <si>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</si>
  <si>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Цільові фонди</t>
  </si>
  <si>
    <t>Фонди охорони навколишнього природного середовища</t>
  </si>
  <si>
    <t>2 рази</t>
  </si>
  <si>
    <t>- збір за забруднення навколишнього природного середовища</t>
  </si>
  <si>
    <t>- інші надходження до фонду охорони навколишнього природного середовища</t>
  </si>
  <si>
    <t xml:space="preserve">Бюджет розвитку </t>
  </si>
  <si>
    <t>- єдиний податок</t>
  </si>
  <si>
    <t>- кошти від відчуження майна</t>
  </si>
  <si>
    <t>- кошти від пайової участі замовників</t>
  </si>
  <si>
    <t>- кошти від продажу права на землю</t>
  </si>
  <si>
    <t>Власні надходження бюджетних установ</t>
  </si>
  <si>
    <t xml:space="preserve">Разом спеціальний фонд </t>
  </si>
  <si>
    <t>Субвенції з державного та обласного бюджету</t>
  </si>
  <si>
    <t>Всього спеціальний фонд</t>
  </si>
  <si>
    <t>Разом загальний та спеціальний фонди</t>
  </si>
  <si>
    <t>Разом загальний та спеціальний фонди (без субвенції з державного бюджету)</t>
  </si>
  <si>
    <t xml:space="preserve">                                                                        Виконання міського бюджету м.Кіровограда                                              </t>
  </si>
  <si>
    <t>оперативно</t>
  </si>
  <si>
    <t>(без власних надходжень бюджетних установ)</t>
  </si>
  <si>
    <t>Додаткова дотація на утримання соціального гуртожитку для дітей сиріт та дітей, позбавлених батьківського піклування</t>
  </si>
  <si>
    <t>- кошти від продажу земельних ділянок</t>
  </si>
  <si>
    <t>- кошти від продажу прав на земельні ділянки</t>
  </si>
  <si>
    <t>- кошти від продажу земельних ділянок з розстроченням платежу</t>
  </si>
  <si>
    <t>- податок на нерухоме майно</t>
  </si>
  <si>
    <t>-нараховані до 1 січня 2011 року</t>
  </si>
  <si>
    <t>-грошові стягнення за порушення законодавства про охорону навкол. природного середовища (50%)</t>
  </si>
  <si>
    <t>Цільові фонди, утворені органами місцевого самоврядування</t>
  </si>
  <si>
    <t>Додаткова дотація на покращення надання соц. послуг найуразливішим верствам населення</t>
  </si>
  <si>
    <t>Дод дотація з держ бюджету місцевим бюджетам на оплату праці працівників бюдж установ</t>
  </si>
  <si>
    <t xml:space="preserve">План на рік  </t>
  </si>
  <si>
    <t>2014 рік</t>
  </si>
  <si>
    <t>2,5 рази</t>
  </si>
  <si>
    <t>2,1 рази</t>
  </si>
  <si>
    <t>2,2 рази</t>
  </si>
  <si>
    <t>за січень-березень 2014 року</t>
  </si>
  <si>
    <t xml:space="preserve">Факт  за січень-березень 2013 року          </t>
  </si>
  <si>
    <t>План на              січень - березень</t>
  </si>
  <si>
    <t>Факт за січень-березень</t>
  </si>
  <si>
    <t>до плану  січня- березня  2014 року</t>
  </si>
  <si>
    <t>до факту  січня-березня 2013 року</t>
  </si>
  <si>
    <t>-екологічний податок (25,0%)</t>
  </si>
  <si>
    <t>2,0 рази</t>
  </si>
  <si>
    <t>3,3 рази</t>
  </si>
  <si>
    <t>9,0 рази</t>
  </si>
  <si>
    <t>4,2 рази</t>
  </si>
  <si>
    <t>2,8 рази</t>
  </si>
  <si>
    <t>13,8 рази</t>
  </si>
  <si>
    <t>3,9 рази</t>
  </si>
  <si>
    <t>3,6 рази</t>
  </si>
  <si>
    <t>за 2014 рік</t>
  </si>
  <si>
    <t xml:space="preserve">Факт </t>
  </si>
  <si>
    <t>до плану  2014 року</t>
  </si>
  <si>
    <t xml:space="preserve">Факт  за                             2013 рік          </t>
  </si>
  <si>
    <t>11,3 рази</t>
  </si>
  <si>
    <t>8,5 рази</t>
  </si>
  <si>
    <t>Додаткова дотація на енергоносії</t>
  </si>
  <si>
    <t>ВИДАТКИ</t>
  </si>
  <si>
    <t>Касові видатки за 2013 рік</t>
  </si>
  <si>
    <t>до плану на 2014 рік</t>
  </si>
  <si>
    <t>План на рік з урахуванням змін</t>
  </si>
  <si>
    <t>Факт за рік</t>
  </si>
  <si>
    <t>Відхилення</t>
  </si>
  <si>
    <t>%</t>
  </si>
  <si>
    <t>1</t>
  </si>
  <si>
    <t>Органи місцевого самоврядування</t>
  </si>
  <si>
    <t>Освіта</t>
  </si>
  <si>
    <t>Охорона здоров'я</t>
  </si>
  <si>
    <t>в т.ч. за рах.субвенцій з державного та обласного бюджетів</t>
  </si>
  <si>
    <t>Соцзахист та забезпечення</t>
  </si>
  <si>
    <t xml:space="preserve">   Молодіжні програми</t>
  </si>
  <si>
    <r>
      <t xml:space="preserve">   Соціальний гуртожиток (</t>
    </r>
    <r>
      <rPr>
        <i/>
        <sz val="11"/>
        <rFont val="Times New Roman Cyr"/>
        <family val="0"/>
      </rPr>
      <t>за рахунок ДД з ОБ)</t>
    </r>
  </si>
  <si>
    <t xml:space="preserve">   Інші видатки на соціальний захист населення</t>
  </si>
  <si>
    <t xml:space="preserve">   в т.ч. за рахунок субвенції з обласного бюджету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</si>
  <si>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</si>
  <si>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</si>
  <si>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Пільги, що надаються населенню  на оплату ЖКП і природного газу</t>
  </si>
  <si>
    <t>Інші установи та заклади</t>
  </si>
  <si>
    <t>Житлово-комунальне господарство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</si>
  <si>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</si>
  <si>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</si>
  <si>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</si>
  <si>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</si>
  <si>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</si>
  <si>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>Землеустрій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</si>
  <si>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</si>
  <si>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</si>
  <si>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</si>
  <si>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</si>
  <si>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</si>
  <si>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Компенсац. виплати за пільговий проїзд автотранспортом (дачі)</t>
  </si>
  <si>
    <t>Інші послуги, пов'язані з економічною діяльністю</t>
  </si>
  <si>
    <t>Попередження та ліквідація надзвичайних ситуацій</t>
  </si>
  <si>
    <t>Видатки, не віднесені до основних груп</t>
  </si>
  <si>
    <t>Інші видатки</t>
  </si>
  <si>
    <t>Разом видатків</t>
  </si>
  <si>
    <t>Дотації та субвенції районним та селищному бюджетам</t>
  </si>
  <si>
    <t>Дотація вирівнювання бюджетам нижчого рівня</t>
  </si>
  <si>
    <t>районні у місті бюджети</t>
  </si>
  <si>
    <t>с.Нове</t>
  </si>
  <si>
    <t>Додаткова дотація з державного бюджету місцевим бюджетам на вирівнювання фінансової забезпеченості</t>
  </si>
  <si>
    <t>Всього видатків за функціональною класифікацією</t>
  </si>
  <si>
    <t>Трансферти районним у місті бюджетам за рахунок субвенцій з державного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</si>
  <si>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</si>
  <si>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</si>
  <si>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</si>
  <si>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</si>
  <si>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</si>
  <si>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Інші субвенції </t>
  </si>
  <si>
    <t>Разом видатків загального фонду з субвенціями з державного бюджету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</si>
  <si>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</si>
  <si>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</si>
  <si>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</si>
  <si>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</si>
  <si>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</si>
  <si>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 засоби масової інформації</t>
  </si>
  <si>
    <t xml:space="preserve">   фізкультура і спорт</t>
  </si>
  <si>
    <t xml:space="preserve">   житлово-комунальне господарство</t>
  </si>
  <si>
    <t xml:space="preserve">   капітальні вкладення</t>
  </si>
  <si>
    <t xml:space="preserve">   інвестиційні проекти </t>
  </si>
  <si>
    <t xml:space="preserve">   розробка схем та проектних рішень масового застосування</t>
  </si>
  <si>
    <t xml:space="preserve">   ремонт доріг</t>
  </si>
  <si>
    <t>в 8 р.</t>
  </si>
  <si>
    <t xml:space="preserve">   внески у статутні капітали комунальних підприємств</t>
  </si>
  <si>
    <t xml:space="preserve">   видатки з мобілізаційної підготовки</t>
  </si>
  <si>
    <t xml:space="preserve">   субвенція  обласному бюджету на виконання інвестиційних проектів</t>
  </si>
  <si>
    <t>в 3 р.</t>
  </si>
  <si>
    <t>cубвенція з міського бюджету загону МНС</t>
  </si>
  <si>
    <t xml:space="preserve">    інші субвенції  (районам на соціальні заходи)</t>
  </si>
  <si>
    <t xml:space="preserve">   інші видатки (в т.ч. інформатизація виконавчих органів)</t>
  </si>
  <si>
    <t>Дорожнє господарство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</si>
  <si>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</si>
  <si>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</si>
  <si>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</si>
  <si>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 xml:space="preserve">   в т. ч.: апарат управління</t>
  </si>
  <si>
    <t xml:space="preserve">   інші (управління власності)</t>
  </si>
  <si>
    <t>Видатки за рахунок субвенцій з державного та обласного бюджетів на:</t>
  </si>
  <si>
    <t xml:space="preserve">Соціальний захист (інші пільги ветеранам війни) </t>
  </si>
  <si>
    <t>Будівництво, реконструкцію, ремонт та утримання доріг комунальної власності</t>
  </si>
  <si>
    <t>Інші субвенції переможцям конкурсу</t>
  </si>
  <si>
    <t>Погашення заборгованості з різниці в тарифах на теплову енергію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</si>
  <si>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</si>
  <si>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</si>
  <si>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</si>
  <si>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</si>
  <si>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</si>
  <si>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</si>
  <si>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</si>
  <si>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</si>
  <si>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Начальник фінансового управління                       Кіровоградської міської ради</t>
  </si>
  <si>
    <t>Л.Бочкова</t>
  </si>
  <si>
    <t xml:space="preserve">                                           Виконання міського бюджету м.Кіровограда                                              </t>
  </si>
  <si>
    <t>% росту до факту  2013 року</t>
  </si>
  <si>
    <r>
      <t xml:space="preserve">                                                                        ДОХОДИ                                                                  </t>
    </r>
    <r>
      <rPr>
        <sz val="14"/>
        <rFont val="Times New Roman Cyr"/>
        <family val="0"/>
      </rPr>
      <t xml:space="preserve"> тис. грн</t>
    </r>
  </si>
  <si>
    <t>Надходження від орендної плати за користу-вання ЦМК та іншим майном, що перебуває в комунальній власності</t>
  </si>
  <si>
    <t>до Інформації до звіту про виконання міського бюджету м. Кіровограда за 2014 рік</t>
  </si>
  <si>
    <t>-екологічний податок (25,0 %)</t>
  </si>
  <si>
    <t>- грошові стягнення за порушення законодавства про охорону навкол. природного середовища (50 %)</t>
  </si>
  <si>
    <t>до виконання 2013 року  %</t>
  </si>
  <si>
    <t xml:space="preserve">   Центр соціальних служб для сім'ї, дітей та молоді</t>
  </si>
  <si>
    <t xml:space="preserve">   Видатки на проведення робіт, пов'язаних із будівництвом, ремонтом та утриманням автодоріг</t>
  </si>
  <si>
    <t xml:space="preserve">   збереження пам'яток архітектури</t>
  </si>
  <si>
    <t>Благоустрій міста (з обласного бюджету)</t>
  </si>
  <si>
    <t>2</t>
  </si>
  <si>
    <t xml:space="preserve">Додаток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</si>
</sst>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0"/>
    <numFmt numFmtId="199" formatCode="0.0000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0.000"/>
    <numFmt numFmtId="208" formatCode="0.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b/>
      <i/>
      <sz val="12.5"/>
      <name val="Times New Roman Cyr"/>
      <family val="0"/>
    </font>
    <font>
      <b/>
      <sz val="10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yr"/>
      <family val="0"/>
    </font>
    <font>
      <sz val="10"/>
      <name val="Times New Roman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sz val="11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7" fontId="4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7" fontId="9" fillId="0" borderId="11" xfId="0" applyNumberFormat="1" applyFont="1" applyBorder="1" applyAlignment="1">
      <alignment horizontal="center" vertical="center" wrapText="1"/>
    </xf>
    <xf numFmtId="196" fontId="9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97" fontId="4" fillId="24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97" fontId="11" fillId="0" borderId="10" xfId="0" applyNumberFormat="1" applyFont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 wrapText="1"/>
    </xf>
    <xf numFmtId="197" fontId="11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197" fontId="4" fillId="0" borderId="15" xfId="0" applyNumberFormat="1" applyFont="1" applyFill="1" applyBorder="1" applyAlignment="1">
      <alignment horizontal="center" vertical="center" wrapText="1"/>
    </xf>
    <xf numFmtId="197" fontId="4" fillId="0" borderId="15" xfId="0" applyNumberFormat="1" applyFont="1" applyBorder="1" applyAlignment="1">
      <alignment horizontal="center" vertical="center" wrapText="1"/>
    </xf>
    <xf numFmtId="197" fontId="4" fillId="0" borderId="15" xfId="0" applyNumberFormat="1" applyFont="1" applyFill="1" applyBorder="1" applyAlignment="1">
      <alignment horizontal="center" vertical="center" wrapText="1"/>
    </xf>
    <xf numFmtId="196" fontId="4" fillId="0" borderId="16" xfId="0" applyNumberFormat="1" applyFont="1" applyBorder="1" applyAlignment="1">
      <alignment horizontal="center" vertical="center"/>
    </xf>
    <xf numFmtId="198" fontId="0" fillId="0" borderId="0" xfId="0" applyNumberFormat="1" applyAlignment="1">
      <alignment/>
    </xf>
    <xf numFmtId="49" fontId="13" fillId="0" borderId="17" xfId="0" applyNumberFormat="1" applyFont="1" applyBorder="1" applyAlignment="1">
      <alignment vertical="center" wrapText="1"/>
    </xf>
    <xf numFmtId="197" fontId="2" fillId="0" borderId="18" xfId="0" applyNumberFormat="1" applyFont="1" applyFill="1" applyBorder="1" applyAlignment="1">
      <alignment horizontal="center" vertical="center" wrapText="1"/>
    </xf>
    <xf numFmtId="197" fontId="2" fillId="0" borderId="18" xfId="0" applyNumberFormat="1" applyFont="1" applyBorder="1" applyAlignment="1">
      <alignment horizontal="center" vertical="center" wrapText="1"/>
    </xf>
    <xf numFmtId="197" fontId="2" fillId="0" borderId="18" xfId="0" applyNumberFormat="1" applyFont="1" applyBorder="1" applyAlignment="1">
      <alignment horizontal="center" vertical="center" wrapText="1"/>
    </xf>
    <xf numFmtId="197" fontId="2" fillId="0" borderId="19" xfId="0" applyNumberFormat="1" applyFont="1" applyBorder="1" applyAlignment="1">
      <alignment horizontal="center" vertical="center" wrapText="1"/>
    </xf>
    <xf numFmtId="196" fontId="2" fillId="0" borderId="20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 wrapText="1"/>
    </xf>
    <xf numFmtId="197" fontId="4" fillId="0" borderId="22" xfId="0" applyNumberFormat="1" applyFont="1" applyFill="1" applyBorder="1" applyAlignment="1">
      <alignment horizontal="center" vertical="center" wrapText="1"/>
    </xf>
    <xf numFmtId="197" fontId="4" fillId="0" borderId="22" xfId="0" applyNumberFormat="1" applyFont="1" applyBorder="1" applyAlignment="1">
      <alignment horizontal="center" vertical="center" wrapText="1"/>
    </xf>
    <xf numFmtId="197" fontId="4" fillId="0" borderId="23" xfId="0" applyNumberFormat="1" applyFont="1" applyBorder="1" applyAlignment="1">
      <alignment horizontal="center" vertical="center" wrapText="1"/>
    </xf>
    <xf numFmtId="196" fontId="4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196" fontId="4" fillId="0" borderId="2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197" fontId="4" fillId="0" borderId="2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 wrapText="1"/>
    </xf>
    <xf numFmtId="197" fontId="2" fillId="0" borderId="18" xfId="0" applyNumberFormat="1" applyFont="1" applyFill="1" applyBorder="1" applyAlignment="1">
      <alignment horizontal="center" vertical="center" wrapText="1"/>
    </xf>
    <xf numFmtId="197" fontId="2" fillId="0" borderId="19" xfId="0" applyNumberFormat="1" applyFont="1" applyBorder="1" applyAlignment="1">
      <alignment horizontal="center" vertical="center" wrapText="1"/>
    </xf>
    <xf numFmtId="196" fontId="2" fillId="0" borderId="27" xfId="0" applyNumberFormat="1" applyFont="1" applyBorder="1" applyAlignment="1">
      <alignment horizontal="center" vertical="center"/>
    </xf>
    <xf numFmtId="197" fontId="4" fillId="0" borderId="2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97" fontId="2" fillId="0" borderId="22" xfId="0" applyNumberFormat="1" applyFont="1" applyFill="1" applyBorder="1" applyAlignment="1">
      <alignment horizontal="center" vertical="center"/>
    </xf>
    <xf numFmtId="197" fontId="2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197" fontId="4" fillId="0" borderId="22" xfId="0" applyNumberFormat="1" applyFont="1" applyBorder="1" applyAlignment="1">
      <alignment horizontal="center" vertical="center"/>
    </xf>
    <xf numFmtId="197" fontId="4" fillId="0" borderId="23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vertical="center" wrapText="1"/>
    </xf>
    <xf numFmtId="197" fontId="15" fillId="0" borderId="10" xfId="0" applyNumberFormat="1" applyFont="1" applyFill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 wrapText="1"/>
    </xf>
    <xf numFmtId="199" fontId="0" fillId="0" borderId="0" xfId="0" applyNumberFormat="1" applyAlignment="1">
      <alignment/>
    </xf>
    <xf numFmtId="197" fontId="4" fillId="0" borderId="10" xfId="0" applyNumberFormat="1" applyFont="1" applyFill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/>
    </xf>
    <xf numFmtId="197" fontId="4" fillId="0" borderId="2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197" fontId="4" fillId="0" borderId="15" xfId="0" applyNumberFormat="1" applyFont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197" fontId="15" fillId="0" borderId="11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vertical="center" wrapText="1"/>
    </xf>
    <xf numFmtId="197" fontId="2" fillId="0" borderId="18" xfId="0" applyNumberFormat="1" applyFont="1" applyFill="1" applyBorder="1" applyAlignment="1">
      <alignment horizontal="center" vertical="center"/>
    </xf>
    <xf numFmtId="197" fontId="2" fillId="0" borderId="18" xfId="0" applyNumberFormat="1" applyFont="1" applyBorder="1" applyAlignment="1">
      <alignment horizontal="center" vertical="center"/>
    </xf>
    <xf numFmtId="197" fontId="2" fillId="0" borderId="18" xfId="0" applyNumberFormat="1" applyFont="1" applyBorder="1" applyAlignment="1">
      <alignment horizontal="center" vertical="center"/>
    </xf>
    <xf numFmtId="197" fontId="2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197" fontId="4" fillId="0" borderId="18" xfId="0" applyNumberFormat="1" applyFont="1" applyFill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vertical="center" wrapText="1"/>
    </xf>
    <xf numFmtId="197" fontId="2" fillId="0" borderId="30" xfId="0" applyNumberFormat="1" applyFont="1" applyFill="1" applyBorder="1" applyAlignment="1">
      <alignment horizontal="center" vertical="center"/>
    </xf>
    <xf numFmtId="197" fontId="2" fillId="0" borderId="30" xfId="0" applyNumberFormat="1" applyFont="1" applyBorder="1" applyAlignment="1">
      <alignment horizontal="center" vertical="center"/>
    </xf>
    <xf numFmtId="197" fontId="2" fillId="0" borderId="31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vertical="center" wrapText="1"/>
    </xf>
    <xf numFmtId="197" fontId="2" fillId="0" borderId="19" xfId="0" applyNumberFormat="1" applyFont="1" applyFill="1" applyBorder="1" applyAlignment="1">
      <alignment horizontal="center" vertical="center"/>
    </xf>
    <xf numFmtId="196" fontId="2" fillId="0" borderId="2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7" fontId="4" fillId="0" borderId="32" xfId="0" applyNumberFormat="1" applyFont="1" applyBorder="1" applyAlignment="1">
      <alignment horizontal="center" vertical="center"/>
    </xf>
    <xf numFmtId="200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Border="1" applyAlignment="1">
      <alignment horizontal="center" vertical="center" wrapText="1"/>
    </xf>
    <xf numFmtId="197" fontId="0" fillId="0" borderId="0" xfId="0" applyNumberFormat="1" applyBorder="1" applyAlignment="1">
      <alignment/>
    </xf>
    <xf numFmtId="200" fontId="0" fillId="0" borderId="0" xfId="0" applyNumberFormat="1" applyBorder="1" applyAlignment="1">
      <alignment/>
    </xf>
    <xf numFmtId="197" fontId="24" fillId="0" borderId="0" xfId="0" applyNumberFormat="1" applyFont="1" applyBorder="1" applyAlignment="1">
      <alignment horizontal="center"/>
    </xf>
    <xf numFmtId="0" fontId="0" fillId="25" borderId="0" xfId="0" applyFill="1" applyBorder="1" applyAlignment="1">
      <alignment/>
    </xf>
    <xf numFmtId="206" fontId="0" fillId="0" borderId="0" xfId="0" applyNumberFormat="1" applyAlignment="1">
      <alignment/>
    </xf>
    <xf numFmtId="4" fontId="4" fillId="0" borderId="32" xfId="0" applyNumberFormat="1" applyFont="1" applyBorder="1" applyAlignment="1">
      <alignment horizontal="center" vertical="center"/>
    </xf>
    <xf numFmtId="197" fontId="4" fillId="0" borderId="22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197" fontId="2" fillId="0" borderId="23" xfId="0" applyNumberFormat="1" applyFont="1" applyBorder="1" applyAlignment="1">
      <alignment horizontal="center" vertical="center"/>
    </xf>
    <xf numFmtId="197" fontId="15" fillId="0" borderId="11" xfId="0" applyNumberFormat="1" applyFont="1" applyBorder="1" applyAlignment="1">
      <alignment horizontal="center" vertical="center"/>
    </xf>
    <xf numFmtId="207" fontId="0" fillId="0" borderId="0" xfId="0" applyNumberFormat="1" applyAlignment="1">
      <alignment/>
    </xf>
    <xf numFmtId="197" fontId="2" fillId="0" borderId="11" xfId="0" applyNumberFormat="1" applyFont="1" applyBorder="1" applyAlignment="1">
      <alignment horizontal="center" vertical="center"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4" fillId="0" borderId="15" xfId="0" applyNumberFormat="1" applyFont="1" applyBorder="1" applyAlignment="1">
      <alignment horizontal="center" vertical="center"/>
    </xf>
    <xf numFmtId="197" fontId="4" fillId="0" borderId="26" xfId="0" applyNumberFormat="1" applyFont="1" applyBorder="1" applyAlignment="1">
      <alignment horizontal="center" vertical="center"/>
    </xf>
    <xf numFmtId="197" fontId="11" fillId="0" borderId="11" xfId="0" applyNumberFormat="1" applyFont="1" applyFill="1" applyBorder="1" applyAlignment="1">
      <alignment horizontal="center" vertical="center" wrapText="1"/>
    </xf>
    <xf numFmtId="197" fontId="4" fillId="24" borderId="10" xfId="0" applyNumberFormat="1" applyFont="1" applyFill="1" applyBorder="1" applyAlignment="1">
      <alignment horizontal="center" vertical="center" wrapText="1"/>
    </xf>
    <xf numFmtId="197" fontId="15" fillId="0" borderId="26" xfId="0" applyNumberFormat="1" applyFont="1" applyBorder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97" fontId="4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196" fontId="11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207" fontId="7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19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207" fontId="6" fillId="0" borderId="0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 wrapText="1"/>
    </xf>
    <xf numFmtId="196" fontId="7" fillId="0" borderId="32" xfId="0" applyNumberFormat="1" applyFont="1" applyFill="1" applyBorder="1" applyAlignment="1">
      <alignment horizontal="center" vertical="center" wrapText="1"/>
    </xf>
    <xf numFmtId="196" fontId="7" fillId="0" borderId="3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7" fontId="7" fillId="0" borderId="11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196" fontId="47" fillId="0" borderId="0" xfId="0" applyNumberFormat="1" applyFont="1" applyFill="1" applyBorder="1" applyAlignment="1">
      <alignment horizontal="center" vertical="center" wrapText="1"/>
    </xf>
    <xf numFmtId="207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97" fontId="7" fillId="0" borderId="11" xfId="0" applyNumberFormat="1" applyFont="1" applyFill="1" applyBorder="1" applyAlignment="1">
      <alignment horizontal="center" vertical="center" wrapText="1"/>
    </xf>
    <xf numFmtId="208" fontId="47" fillId="0" borderId="0" xfId="0" applyNumberFormat="1" applyFont="1" applyFill="1" applyBorder="1" applyAlignment="1">
      <alignment vertical="center" wrapText="1"/>
    </xf>
    <xf numFmtId="208" fontId="6" fillId="0" borderId="0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vertical="center" wrapText="1"/>
    </xf>
    <xf numFmtId="197" fontId="7" fillId="0" borderId="15" xfId="0" applyNumberFormat="1" applyFont="1" applyFill="1" applyBorder="1" applyAlignment="1">
      <alignment horizontal="center" vertical="center" wrapText="1"/>
    </xf>
    <xf numFmtId="197" fontId="7" fillId="0" borderId="2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97" fontId="7" fillId="0" borderId="18" xfId="0" applyNumberFormat="1" applyFont="1" applyFill="1" applyBorder="1" applyAlignment="1">
      <alignment horizontal="center" vertical="center" wrapText="1"/>
    </xf>
    <xf numFmtId="197" fontId="7" fillId="0" borderId="1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vertical="center" wrapText="1"/>
    </xf>
    <xf numFmtId="197" fontId="7" fillId="0" borderId="22" xfId="0" applyNumberFormat="1" applyFont="1" applyFill="1" applyBorder="1" applyAlignment="1">
      <alignment horizontal="center" vertical="center" wrapText="1"/>
    </xf>
    <xf numFmtId="197" fontId="7" fillId="0" borderId="2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197" fontId="6" fillId="0" borderId="32" xfId="0" applyNumberFormat="1" applyFont="1" applyFill="1" applyBorder="1" applyAlignment="1">
      <alignment horizontal="center" vertical="center" wrapText="1"/>
    </xf>
    <xf numFmtId="197" fontId="6" fillId="0" borderId="3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/>
    </xf>
    <xf numFmtId="196" fontId="6" fillId="0" borderId="22" xfId="0" applyNumberFormat="1" applyFont="1" applyFill="1" applyBorder="1" applyAlignment="1">
      <alignment horizontal="center" vertical="center" wrapText="1"/>
    </xf>
    <xf numFmtId="196" fontId="6" fillId="0" borderId="23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6" fontId="3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0"/>
  <sheetViews>
    <sheetView showZeros="0" view="pageBreakPreview" zoomScale="80" zoomScaleSheetLayoutView="80" zoomScalePageLayoutView="0" workbookViewId="0" topLeftCell="A1">
      <pane xSplit="1" ySplit="8" topLeftCell="B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6" sqref="D22:E26"/>
    </sheetView>
  </sheetViews>
  <sheetFormatPr defaultColWidth="9.140625" defaultRowHeight="12.75"/>
  <cols>
    <col min="1" max="1" width="45.8515625" style="0" customWidth="1"/>
    <col min="2" max="2" width="13.8515625" style="0" customWidth="1"/>
    <col min="3" max="3" width="15.421875" style="0" customWidth="1"/>
    <col min="4" max="4" width="13.421875" style="0" customWidth="1"/>
    <col min="5" max="5" width="12.7109375" style="0" customWidth="1"/>
    <col min="6" max="6" width="11.8515625" style="0" customWidth="1"/>
    <col min="7" max="7" width="10.140625" style="0" customWidth="1"/>
    <col min="8" max="9" width="9.28125" style="0" hidden="1" customWidth="1"/>
    <col min="10" max="11" width="11.28125" style="0" customWidth="1"/>
    <col min="12" max="12" width="0.2890625" style="0" hidden="1" customWidth="1"/>
    <col min="13" max="13" width="10.57421875" style="0" bestFit="1" customWidth="1"/>
    <col min="14" max="14" width="14.57421875" style="0" customWidth="1"/>
    <col min="15" max="15" width="70.421875" style="0" customWidth="1"/>
    <col min="16" max="16" width="11.421875" style="0" customWidth="1"/>
    <col min="17" max="17" width="12.00390625" style="0" customWidth="1"/>
  </cols>
  <sheetData>
    <row r="1" spans="6:11" ht="12.75" customHeight="1">
      <c r="F1" s="258" t="s">
        <v>56</v>
      </c>
      <c r="G1" s="258"/>
      <c r="H1" s="258"/>
      <c r="I1" s="258"/>
      <c r="J1" s="258"/>
      <c r="K1" s="258"/>
    </row>
    <row r="2" spans="1:12" ht="15.75" customHeight="1">
      <c r="A2" s="259" t="s">
        <v>55</v>
      </c>
      <c r="B2" s="259"/>
      <c r="C2" s="259"/>
      <c r="D2" s="259"/>
      <c r="E2" s="259"/>
      <c r="F2" s="259"/>
      <c r="G2" s="259"/>
      <c r="H2" s="1"/>
      <c r="I2" s="1"/>
      <c r="J2" s="260"/>
      <c r="K2" s="260"/>
      <c r="L2" s="2"/>
    </row>
    <row r="3" spans="1:12" ht="15.75" customHeight="1">
      <c r="A3" s="259" t="s">
        <v>73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9" ht="15" customHeight="1">
      <c r="A4" s="256" t="s">
        <v>0</v>
      </c>
      <c r="B4" s="256"/>
      <c r="C4" s="256"/>
      <c r="D4" s="256"/>
      <c r="E4" s="256"/>
      <c r="F4" s="256"/>
      <c r="G4" s="256"/>
      <c r="H4" s="3"/>
      <c r="I4" s="3"/>
      <c r="J4" s="4"/>
      <c r="L4" s="5" t="s">
        <v>1</v>
      </c>
      <c r="Q4" s="6"/>
      <c r="S4" s="6"/>
    </row>
    <row r="5" spans="1:19" ht="17.25" customHeight="1" thickBot="1">
      <c r="A5" s="3"/>
      <c r="B5" s="238" t="s">
        <v>57</v>
      </c>
      <c r="C5" s="238"/>
      <c r="D5" s="238"/>
      <c r="E5" s="238"/>
      <c r="F5" s="3"/>
      <c r="G5" s="3"/>
      <c r="H5" s="3"/>
      <c r="I5" s="3"/>
      <c r="J5" s="257" t="s">
        <v>1</v>
      </c>
      <c r="K5" s="257"/>
      <c r="L5" s="5"/>
      <c r="Q5" s="6"/>
      <c r="S5" s="6"/>
    </row>
    <row r="6" spans="1:19" ht="27.75" customHeight="1">
      <c r="A6" s="235" t="s">
        <v>2</v>
      </c>
      <c r="B6" s="236" t="s">
        <v>74</v>
      </c>
      <c r="C6" s="253" t="s">
        <v>69</v>
      </c>
      <c r="D6" s="254"/>
      <c r="E6" s="255"/>
      <c r="F6" s="236" t="s">
        <v>77</v>
      </c>
      <c r="G6" s="236"/>
      <c r="H6" s="242" t="s">
        <v>3</v>
      </c>
      <c r="I6" s="242" t="s">
        <v>4</v>
      </c>
      <c r="J6" s="236" t="s">
        <v>78</v>
      </c>
      <c r="K6" s="237"/>
      <c r="L6" s="245" t="s">
        <v>5</v>
      </c>
      <c r="M6" s="247"/>
      <c r="Q6" s="6"/>
      <c r="S6" s="6"/>
    </row>
    <row r="7" spans="1:19" ht="42" customHeight="1">
      <c r="A7" s="251"/>
      <c r="B7" s="252"/>
      <c r="C7" s="7" t="s">
        <v>68</v>
      </c>
      <c r="D7" s="7" t="s">
        <v>75</v>
      </c>
      <c r="E7" s="7" t="s">
        <v>76</v>
      </c>
      <c r="F7" s="7" t="s">
        <v>6</v>
      </c>
      <c r="G7" s="7" t="s">
        <v>7</v>
      </c>
      <c r="H7" s="243"/>
      <c r="I7" s="243"/>
      <c r="J7" s="7" t="s">
        <v>6</v>
      </c>
      <c r="K7" s="8" t="s">
        <v>8</v>
      </c>
      <c r="L7" s="246"/>
      <c r="M7" s="247"/>
      <c r="Q7" s="6"/>
      <c r="S7" s="6"/>
    </row>
    <row r="8" spans="1:19" ht="12.75" customHeight="1">
      <c r="A8" s="248" t="s">
        <v>9</v>
      </c>
      <c r="B8" s="249"/>
      <c r="C8" s="249"/>
      <c r="D8" s="249"/>
      <c r="E8" s="249"/>
      <c r="F8" s="249"/>
      <c r="G8" s="249"/>
      <c r="H8" s="249"/>
      <c r="I8" s="249"/>
      <c r="J8" s="249"/>
      <c r="K8" s="250"/>
      <c r="L8" s="9"/>
      <c r="M8" s="10"/>
      <c r="Q8" s="6"/>
      <c r="S8" s="6"/>
    </row>
    <row r="9" spans="1:19" ht="21" customHeight="1">
      <c r="A9" s="11" t="s">
        <v>10</v>
      </c>
      <c r="B9" s="12"/>
      <c r="C9" s="12">
        <v>328224</v>
      </c>
      <c r="D9" s="12"/>
      <c r="E9" s="13"/>
      <c r="F9" s="12">
        <f>E9-D9</f>
        <v>0</v>
      </c>
      <c r="G9" s="12" t="e">
        <f>E9/D9*100</f>
        <v>#DIV/0!</v>
      </c>
      <c r="H9" s="12">
        <f aca="true" t="shared" si="0" ref="H9:H36">E9/C9*100</f>
        <v>0</v>
      </c>
      <c r="I9" s="12">
        <f>E9/C9*100</f>
        <v>0</v>
      </c>
      <c r="J9" s="12">
        <f aca="true" t="shared" si="1" ref="J9:J31">E9-B9</f>
        <v>0</v>
      </c>
      <c r="K9" s="14" t="e">
        <f aca="true" t="shared" si="2" ref="K9:K14">E9/B9*100</f>
        <v>#DIV/0!</v>
      </c>
      <c r="L9" s="15" t="e">
        <f>E9/#REF!*100</f>
        <v>#REF!</v>
      </c>
      <c r="M9" s="10"/>
      <c r="N9" s="16"/>
      <c r="Q9" s="6"/>
      <c r="S9" s="6"/>
    </row>
    <row r="10" spans="1:19" ht="29.25" customHeight="1">
      <c r="A10" s="11" t="s">
        <v>11</v>
      </c>
      <c r="B10" s="12"/>
      <c r="C10" s="12">
        <v>4600</v>
      </c>
      <c r="D10" s="12"/>
      <c r="E10" s="17"/>
      <c r="F10" s="12">
        <f aca="true" t="shared" si="3" ref="F10:F41">E10-D10</f>
        <v>0</v>
      </c>
      <c r="G10" s="12" t="e">
        <f>E10/D10*100</f>
        <v>#DIV/0!</v>
      </c>
      <c r="H10" s="12">
        <f t="shared" si="0"/>
        <v>0</v>
      </c>
      <c r="I10" s="12">
        <f aca="true" t="shared" si="4" ref="I10:I41">E10/C10*100</f>
        <v>0</v>
      </c>
      <c r="J10" s="12">
        <f t="shared" si="1"/>
        <v>0</v>
      </c>
      <c r="K10" s="14" t="e">
        <f t="shared" si="2"/>
        <v>#DIV/0!</v>
      </c>
      <c r="L10" s="15" t="e">
        <f>E10/#REF!*100</f>
        <v>#REF!</v>
      </c>
      <c r="M10" s="10"/>
      <c r="N10" s="16"/>
      <c r="Q10" s="6"/>
      <c r="S10" s="6"/>
    </row>
    <row r="11" spans="1:19" ht="19.5" customHeight="1">
      <c r="A11" s="11" t="s">
        <v>12</v>
      </c>
      <c r="B11" s="12"/>
      <c r="C11" s="12">
        <v>243</v>
      </c>
      <c r="D11" s="12"/>
      <c r="E11" s="17"/>
      <c r="F11" s="12">
        <f t="shared" si="3"/>
        <v>0</v>
      </c>
      <c r="G11" s="12" t="e">
        <f>E11/D11*100</f>
        <v>#DIV/0!</v>
      </c>
      <c r="H11" s="12">
        <f t="shared" si="0"/>
        <v>0</v>
      </c>
      <c r="I11" s="12">
        <f t="shared" si="4"/>
        <v>0</v>
      </c>
      <c r="J11" s="12">
        <f t="shared" si="1"/>
        <v>0</v>
      </c>
      <c r="K11" s="14" t="e">
        <f t="shared" si="2"/>
        <v>#DIV/0!</v>
      </c>
      <c r="L11" s="15"/>
      <c r="M11" s="10"/>
      <c r="N11" s="16"/>
      <c r="Q11" s="6"/>
      <c r="S11" s="6"/>
    </row>
    <row r="12" spans="1:19" ht="18" customHeight="1">
      <c r="A12" s="11" t="s">
        <v>13</v>
      </c>
      <c r="B12" s="17">
        <f>B14+B13</f>
        <v>0</v>
      </c>
      <c r="C12" s="12">
        <f>C14+C13</f>
        <v>47802</v>
      </c>
      <c r="D12" s="12">
        <f>D14+D13</f>
        <v>0</v>
      </c>
      <c r="E12" s="17">
        <f>E14+E13</f>
        <v>0</v>
      </c>
      <c r="F12" s="12">
        <f t="shared" si="3"/>
        <v>0</v>
      </c>
      <c r="G12" s="12" t="e">
        <f aca="true" t="shared" si="5" ref="G12:G41">E12/D12*100</f>
        <v>#DIV/0!</v>
      </c>
      <c r="H12" s="12">
        <f t="shared" si="0"/>
        <v>0</v>
      </c>
      <c r="I12" s="12">
        <f t="shared" si="4"/>
        <v>0</v>
      </c>
      <c r="J12" s="12">
        <f t="shared" si="1"/>
        <v>0</v>
      </c>
      <c r="K12" s="14" t="e">
        <f t="shared" si="2"/>
        <v>#DIV/0!</v>
      </c>
      <c r="L12" s="15" t="e">
        <f>E12/#REF!*100</f>
        <v>#REF!</v>
      </c>
      <c r="M12" s="10"/>
      <c r="N12" s="16"/>
      <c r="Q12" s="6"/>
      <c r="S12" s="6"/>
    </row>
    <row r="13" spans="1:19" ht="16.5" customHeight="1">
      <c r="A13" s="18" t="s">
        <v>14</v>
      </c>
      <c r="B13" s="19"/>
      <c r="C13" s="20">
        <v>13126</v>
      </c>
      <c r="D13" s="20"/>
      <c r="E13" s="19"/>
      <c r="F13" s="20">
        <f t="shared" si="3"/>
        <v>0</v>
      </c>
      <c r="G13" s="20" t="e">
        <f t="shared" si="5"/>
        <v>#DIV/0!</v>
      </c>
      <c r="H13" s="20">
        <f t="shared" si="0"/>
        <v>0</v>
      </c>
      <c r="I13" s="20">
        <f t="shared" si="4"/>
        <v>0</v>
      </c>
      <c r="J13" s="20">
        <f t="shared" si="1"/>
        <v>0</v>
      </c>
      <c r="K13" s="21" t="e">
        <f t="shared" si="2"/>
        <v>#DIV/0!</v>
      </c>
      <c r="L13" s="22" t="e">
        <f>E13/#REF!*100</f>
        <v>#REF!</v>
      </c>
      <c r="M13" s="10"/>
      <c r="N13" s="16"/>
      <c r="Q13" s="6"/>
      <c r="S13" s="23"/>
    </row>
    <row r="14" spans="1:14" ht="18" customHeight="1">
      <c r="A14" s="18" t="s">
        <v>15</v>
      </c>
      <c r="B14" s="19"/>
      <c r="C14" s="20">
        <v>34676</v>
      </c>
      <c r="D14" s="20"/>
      <c r="E14" s="19"/>
      <c r="F14" s="20">
        <f t="shared" si="3"/>
        <v>0</v>
      </c>
      <c r="G14" s="20" t="e">
        <f t="shared" si="5"/>
        <v>#DIV/0!</v>
      </c>
      <c r="H14" s="20">
        <f t="shared" si="0"/>
        <v>0</v>
      </c>
      <c r="I14" s="20">
        <f t="shared" si="4"/>
        <v>0</v>
      </c>
      <c r="J14" s="20">
        <f t="shared" si="1"/>
        <v>0</v>
      </c>
      <c r="K14" s="21" t="e">
        <f t="shared" si="2"/>
        <v>#DIV/0!</v>
      </c>
      <c r="L14" s="22" t="e">
        <f>E14/#REF!*100</f>
        <v>#REF!</v>
      </c>
      <c r="M14" s="10"/>
      <c r="N14" s="16"/>
    </row>
    <row r="15" spans="1:14" ht="20.25" customHeight="1">
      <c r="A15" s="11" t="s">
        <v>16</v>
      </c>
      <c r="B15" s="12">
        <f>B19+B18+B17+B16</f>
        <v>0</v>
      </c>
      <c r="C15" s="12">
        <f>C19+C18+C17</f>
        <v>5811.2</v>
      </c>
      <c r="D15" s="12">
        <f>D18+D19+D17+D16</f>
        <v>0</v>
      </c>
      <c r="E15" s="12">
        <f>E18+E19+E17+E16</f>
        <v>0</v>
      </c>
      <c r="F15" s="12">
        <f t="shared" si="3"/>
        <v>0</v>
      </c>
      <c r="G15" s="12" t="e">
        <f t="shared" si="5"/>
        <v>#DIV/0!</v>
      </c>
      <c r="H15" s="12">
        <f t="shared" si="0"/>
        <v>0</v>
      </c>
      <c r="I15" s="12">
        <f t="shared" si="4"/>
        <v>0</v>
      </c>
      <c r="J15" s="12">
        <f t="shared" si="1"/>
        <v>0</v>
      </c>
      <c r="K15" s="14" t="e">
        <f aca="true" t="shared" si="6" ref="K15:K24">E15/B15*100</f>
        <v>#DIV/0!</v>
      </c>
      <c r="L15" s="15"/>
      <c r="M15" s="10"/>
      <c r="N15" s="16"/>
    </row>
    <row r="16" spans="1:14" ht="20.25" customHeight="1">
      <c r="A16" s="25" t="s">
        <v>63</v>
      </c>
      <c r="B16" s="20"/>
      <c r="C16" s="20"/>
      <c r="D16" s="20"/>
      <c r="E16" s="19"/>
      <c r="F16" s="20"/>
      <c r="G16" s="20"/>
      <c r="H16" s="20"/>
      <c r="I16" s="20"/>
      <c r="J16" s="20"/>
      <c r="K16" s="28"/>
      <c r="L16" s="15"/>
      <c r="M16" s="10"/>
      <c r="N16" s="16"/>
    </row>
    <row r="17" spans="1:14" ht="26.25" customHeight="1">
      <c r="A17" s="25" t="s">
        <v>17</v>
      </c>
      <c r="B17" s="26"/>
      <c r="C17" s="26">
        <v>180</v>
      </c>
      <c r="D17" s="27"/>
      <c r="E17" s="27"/>
      <c r="F17" s="27">
        <f t="shared" si="3"/>
        <v>0</v>
      </c>
      <c r="G17" s="27"/>
      <c r="H17" s="27">
        <f t="shared" si="0"/>
        <v>0</v>
      </c>
      <c r="I17" s="27">
        <f t="shared" si="4"/>
        <v>0</v>
      </c>
      <c r="J17" s="27"/>
      <c r="K17" s="136"/>
      <c r="L17" s="15"/>
      <c r="M17" s="10"/>
      <c r="N17" s="16"/>
    </row>
    <row r="18" spans="1:14" ht="15.75" customHeight="1">
      <c r="A18" s="25" t="s">
        <v>18</v>
      </c>
      <c r="B18" s="26"/>
      <c r="C18" s="26">
        <v>31.2</v>
      </c>
      <c r="D18" s="27"/>
      <c r="E18" s="27"/>
      <c r="F18" s="27">
        <f t="shared" si="3"/>
        <v>0</v>
      </c>
      <c r="G18" s="27" t="s">
        <v>71</v>
      </c>
      <c r="H18" s="27">
        <f t="shared" si="0"/>
        <v>0</v>
      </c>
      <c r="I18" s="27">
        <f t="shared" si="4"/>
        <v>0</v>
      </c>
      <c r="J18" s="27">
        <f t="shared" si="1"/>
        <v>0</v>
      </c>
      <c r="K18" s="136" t="s">
        <v>70</v>
      </c>
      <c r="L18" s="15"/>
      <c r="M18" s="10"/>
      <c r="N18" s="16"/>
    </row>
    <row r="19" spans="1:14" ht="24" customHeight="1">
      <c r="A19" s="25" t="s">
        <v>19</v>
      </c>
      <c r="B19" s="26"/>
      <c r="C19" s="26">
        <v>5600</v>
      </c>
      <c r="D19" s="27"/>
      <c r="E19" s="27"/>
      <c r="F19" s="27">
        <f t="shared" si="3"/>
        <v>0</v>
      </c>
      <c r="G19" s="27" t="e">
        <f t="shared" si="5"/>
        <v>#DIV/0!</v>
      </c>
      <c r="H19" s="27">
        <f t="shared" si="0"/>
        <v>0</v>
      </c>
      <c r="I19" s="27">
        <f t="shared" si="4"/>
        <v>0</v>
      </c>
      <c r="J19" s="27">
        <f t="shared" si="1"/>
        <v>0</v>
      </c>
      <c r="K19" s="136" t="e">
        <f t="shared" si="6"/>
        <v>#DIV/0!</v>
      </c>
      <c r="L19" s="15"/>
      <c r="M19" s="10"/>
      <c r="N19" s="16"/>
    </row>
    <row r="20" spans="1:14" ht="20.25" customHeight="1">
      <c r="A20" s="29" t="s">
        <v>20</v>
      </c>
      <c r="B20" s="24"/>
      <c r="C20" s="19"/>
      <c r="D20" s="20"/>
      <c r="E20" s="13"/>
      <c r="F20" s="12"/>
      <c r="G20" s="12"/>
      <c r="H20" s="30" t="e">
        <f t="shared" si="0"/>
        <v>#DIV/0!</v>
      </c>
      <c r="I20" s="12"/>
      <c r="J20" s="30">
        <f t="shared" si="1"/>
        <v>0</v>
      </c>
      <c r="K20" s="31" t="e">
        <f t="shared" si="6"/>
        <v>#DIV/0!</v>
      </c>
      <c r="L20" s="15"/>
      <c r="M20" s="10"/>
      <c r="N20" s="16"/>
    </row>
    <row r="21" spans="1:14" ht="27.75" customHeight="1">
      <c r="A21" s="11" t="s">
        <v>21</v>
      </c>
      <c r="B21" s="12"/>
      <c r="C21" s="12"/>
      <c r="D21" s="12"/>
      <c r="E21" s="17"/>
      <c r="F21" s="12">
        <f t="shared" si="3"/>
        <v>0</v>
      </c>
      <c r="G21" s="12"/>
      <c r="H21" s="12" t="e">
        <f t="shared" si="0"/>
        <v>#DIV/0!</v>
      </c>
      <c r="I21" s="12"/>
      <c r="J21" s="12">
        <f t="shared" si="1"/>
        <v>0</v>
      </c>
      <c r="K21" s="31" t="e">
        <f t="shared" si="6"/>
        <v>#DIV/0!</v>
      </c>
      <c r="L21" s="15"/>
      <c r="M21" s="10"/>
      <c r="N21" s="16"/>
    </row>
    <row r="22" spans="1:14" ht="22.5" customHeight="1">
      <c r="A22" s="11" t="s">
        <v>22</v>
      </c>
      <c r="B22" s="17"/>
      <c r="C22" s="12">
        <v>160</v>
      </c>
      <c r="D22" s="12"/>
      <c r="E22" s="17"/>
      <c r="F22" s="12">
        <f t="shared" si="3"/>
        <v>0</v>
      </c>
      <c r="G22" s="12" t="e">
        <f t="shared" si="5"/>
        <v>#DIV/0!</v>
      </c>
      <c r="H22" s="12">
        <f t="shared" si="0"/>
        <v>0</v>
      </c>
      <c r="I22" s="12">
        <f t="shared" si="4"/>
        <v>0</v>
      </c>
      <c r="J22" s="12">
        <f t="shared" si="1"/>
        <v>0</v>
      </c>
      <c r="K22" s="31" t="e">
        <f t="shared" si="6"/>
        <v>#DIV/0!</v>
      </c>
      <c r="L22" s="15" t="e">
        <f>E22/#REF!*100</f>
        <v>#REF!</v>
      </c>
      <c r="M22" s="10"/>
      <c r="N22" s="16"/>
    </row>
    <row r="23" spans="1:14" ht="28.5" customHeight="1">
      <c r="A23" s="11" t="s">
        <v>23</v>
      </c>
      <c r="B23" s="17"/>
      <c r="C23" s="12"/>
      <c r="D23" s="12"/>
      <c r="E23" s="17"/>
      <c r="F23" s="12">
        <f t="shared" si="3"/>
        <v>0</v>
      </c>
      <c r="G23" s="12"/>
      <c r="H23" s="12" t="e">
        <f t="shared" si="0"/>
        <v>#DIV/0!</v>
      </c>
      <c r="I23" s="12" t="e">
        <f t="shared" si="4"/>
        <v>#DIV/0!</v>
      </c>
      <c r="J23" s="12">
        <f t="shared" si="1"/>
        <v>0</v>
      </c>
      <c r="K23" s="31" t="e">
        <f t="shared" si="6"/>
        <v>#DIV/0!</v>
      </c>
      <c r="L23" s="15"/>
      <c r="M23" s="10"/>
      <c r="N23" s="16" t="e">
        <f>B9+B10+B11+#REF!+B15+B20+B22+B23+B24+B25+B26</f>
        <v>#REF!</v>
      </c>
    </row>
    <row r="24" spans="1:14" ht="42.75" customHeight="1">
      <c r="A24" s="11" t="s">
        <v>24</v>
      </c>
      <c r="B24" s="17"/>
      <c r="C24" s="12">
        <v>2810.8</v>
      </c>
      <c r="D24" s="12"/>
      <c r="E24" s="17"/>
      <c r="F24" s="12">
        <f t="shared" si="3"/>
        <v>0</v>
      </c>
      <c r="G24" s="12" t="s">
        <v>72</v>
      </c>
      <c r="H24" s="12">
        <f t="shared" si="0"/>
        <v>0</v>
      </c>
      <c r="I24" s="12">
        <f t="shared" si="4"/>
        <v>0</v>
      </c>
      <c r="J24" s="12">
        <f t="shared" si="1"/>
        <v>0</v>
      </c>
      <c r="K24" s="31" t="e">
        <f t="shared" si="6"/>
        <v>#DIV/0!</v>
      </c>
      <c r="L24" s="15" t="e">
        <f>E24/#REF!*100</f>
        <v>#REF!</v>
      </c>
      <c r="M24" s="10"/>
      <c r="N24" s="16"/>
    </row>
    <row r="25" spans="1:14" ht="19.5" customHeight="1">
      <c r="A25" s="11" t="s">
        <v>25</v>
      </c>
      <c r="B25" s="17"/>
      <c r="C25" s="12">
        <v>126.9</v>
      </c>
      <c r="D25" s="12"/>
      <c r="E25" s="13"/>
      <c r="F25" s="12">
        <f t="shared" si="3"/>
        <v>0</v>
      </c>
      <c r="G25" s="12" t="e">
        <f t="shared" si="5"/>
        <v>#DIV/0!</v>
      </c>
      <c r="H25" s="12">
        <f t="shared" si="0"/>
        <v>0</v>
      </c>
      <c r="I25" s="12">
        <f t="shared" si="4"/>
        <v>0</v>
      </c>
      <c r="J25" s="12">
        <f t="shared" si="1"/>
        <v>0</v>
      </c>
      <c r="K25" s="14" t="e">
        <f aca="true" t="shared" si="7" ref="K25:K36">E25/B25*100</f>
        <v>#DIV/0!</v>
      </c>
      <c r="L25" s="15" t="e">
        <f>E22/#REF!*100</f>
        <v>#REF!</v>
      </c>
      <c r="M25" s="10"/>
      <c r="N25" s="16"/>
    </row>
    <row r="26" spans="1:14" ht="21.75" customHeight="1" thickBot="1">
      <c r="A26" s="32" t="s">
        <v>26</v>
      </c>
      <c r="B26" s="33"/>
      <c r="C26" s="34">
        <v>1473.2</v>
      </c>
      <c r="D26" s="34"/>
      <c r="E26" s="35"/>
      <c r="F26" s="12">
        <f t="shared" si="3"/>
        <v>0</v>
      </c>
      <c r="G26" s="12" t="e">
        <f t="shared" si="5"/>
        <v>#DIV/0!</v>
      </c>
      <c r="H26" s="12">
        <f t="shared" si="0"/>
        <v>0</v>
      </c>
      <c r="I26" s="12">
        <f t="shared" si="4"/>
        <v>0</v>
      </c>
      <c r="J26" s="12">
        <f t="shared" si="1"/>
        <v>0</v>
      </c>
      <c r="K26" s="14" t="e">
        <f t="shared" si="7"/>
        <v>#DIV/0!</v>
      </c>
      <c r="L26" s="36" t="e">
        <f>E26/#REF!*100</f>
        <v>#REF!</v>
      </c>
      <c r="M26" s="10"/>
      <c r="N26" s="37"/>
    </row>
    <row r="27" spans="1:14" ht="32.25" customHeight="1" thickBot="1">
      <c r="A27" s="38" t="s">
        <v>27</v>
      </c>
      <c r="B27" s="40">
        <f>B9+B10+B11+B12+B15+B20+B21+B22+B23+B24+B25+B26</f>
        <v>0</v>
      </c>
      <c r="C27" s="40">
        <f>C9+C10+C11+C12+C15+C20+C21+C22+C23+C24+C25+C26</f>
        <v>391251.10000000003</v>
      </c>
      <c r="D27" s="40">
        <f>D9+D10+D11+D12+D15+D20+D21+D22+D23+D24+D25+D26</f>
        <v>0</v>
      </c>
      <c r="E27" s="40">
        <f>E9+E10+E11+E12+E15+E20+E21+E22+E23+E24+E25+E26</f>
        <v>0</v>
      </c>
      <c r="F27" s="40">
        <f t="shared" si="3"/>
        <v>0</v>
      </c>
      <c r="G27" s="40" t="e">
        <f t="shared" si="5"/>
        <v>#DIV/0!</v>
      </c>
      <c r="H27" s="41">
        <f t="shared" si="0"/>
        <v>0</v>
      </c>
      <c r="I27" s="41">
        <f t="shared" si="4"/>
        <v>0</v>
      </c>
      <c r="J27" s="40">
        <f t="shared" si="1"/>
        <v>0</v>
      </c>
      <c r="K27" s="42" t="e">
        <f t="shared" si="7"/>
        <v>#DIV/0!</v>
      </c>
      <c r="L27" s="43" t="e">
        <f>L9+L10+L12+L11+#REF!+#REF!+#REF!+#REF!+#REF!+#REF!+#REF!+L25+L24+L22+L26+L21</f>
        <v>#REF!</v>
      </c>
      <c r="M27" s="44"/>
      <c r="N27" s="130">
        <f>25507.34842-E27</f>
        <v>25507.34842</v>
      </c>
    </row>
    <row r="28" spans="1:15" ht="19.5" customHeight="1">
      <c r="A28" s="45" t="s">
        <v>28</v>
      </c>
      <c r="B28" s="46"/>
      <c r="C28" s="47">
        <v>153154.1</v>
      </c>
      <c r="D28" s="47"/>
      <c r="E28" s="126"/>
      <c r="F28" s="12">
        <f aca="true" t="shared" si="8" ref="F28:F38">E28-D28</f>
        <v>0</v>
      </c>
      <c r="G28" s="12" t="e">
        <f t="shared" si="5"/>
        <v>#DIV/0!</v>
      </c>
      <c r="H28" s="47">
        <f t="shared" si="0"/>
        <v>0</v>
      </c>
      <c r="I28" s="12">
        <f t="shared" si="4"/>
        <v>0</v>
      </c>
      <c r="J28" s="47">
        <f t="shared" si="1"/>
        <v>0</v>
      </c>
      <c r="K28" s="48" t="e">
        <f t="shared" si="7"/>
        <v>#DIV/0!</v>
      </c>
      <c r="L28" s="49" t="e">
        <f>E40/#REF!*100</f>
        <v>#REF!</v>
      </c>
      <c r="M28" s="10"/>
      <c r="N28" s="16"/>
      <c r="O28" s="124">
        <f>22081.51886-B27</f>
        <v>22081.51886</v>
      </c>
    </row>
    <row r="29" spans="1:14" ht="26.25" customHeight="1" hidden="1">
      <c r="A29" s="50" t="s">
        <v>29</v>
      </c>
      <c r="B29" s="17"/>
      <c r="C29" s="12"/>
      <c r="D29" s="12"/>
      <c r="E29" s="17"/>
      <c r="F29" s="12">
        <f t="shared" si="8"/>
        <v>0</v>
      </c>
      <c r="G29" s="12" t="e">
        <f t="shared" si="5"/>
        <v>#DIV/0!</v>
      </c>
      <c r="H29" s="12" t="e">
        <f t="shared" si="0"/>
        <v>#DIV/0!</v>
      </c>
      <c r="I29" s="12" t="e">
        <f t="shared" si="4"/>
        <v>#DIV/0!</v>
      </c>
      <c r="J29" s="12">
        <f t="shared" si="1"/>
        <v>0</v>
      </c>
      <c r="K29" s="48" t="e">
        <f t="shared" si="7"/>
        <v>#DIV/0!</v>
      </c>
      <c r="L29" s="51"/>
      <c r="M29" s="10"/>
      <c r="N29" s="16"/>
    </row>
    <row r="30" spans="1:14" ht="24.75" customHeight="1" hidden="1">
      <c r="A30" s="50" t="s">
        <v>67</v>
      </c>
      <c r="B30" s="17"/>
      <c r="C30" s="12"/>
      <c r="D30" s="12"/>
      <c r="E30" s="17"/>
      <c r="F30" s="12"/>
      <c r="G30" s="12"/>
      <c r="H30" s="12"/>
      <c r="I30" s="12"/>
      <c r="J30" s="12">
        <f t="shared" si="1"/>
        <v>0</v>
      </c>
      <c r="K30" s="48" t="e">
        <f t="shared" si="7"/>
        <v>#DIV/0!</v>
      </c>
      <c r="L30" s="51"/>
      <c r="M30" s="10"/>
      <c r="N30" s="16"/>
    </row>
    <row r="31" spans="1:14" ht="37.5" customHeight="1">
      <c r="A31" s="50" t="s">
        <v>58</v>
      </c>
      <c r="B31" s="17"/>
      <c r="C31" s="12">
        <v>483.9</v>
      </c>
      <c r="D31" s="17"/>
      <c r="E31" s="17"/>
      <c r="F31" s="12">
        <f t="shared" si="8"/>
        <v>0</v>
      </c>
      <c r="G31" s="12" t="e">
        <f>E31/D31*100</f>
        <v>#DIV/0!</v>
      </c>
      <c r="H31" s="12">
        <f t="shared" si="0"/>
        <v>0</v>
      </c>
      <c r="I31" s="12">
        <f t="shared" si="4"/>
        <v>0</v>
      </c>
      <c r="J31" s="12">
        <f t="shared" si="1"/>
        <v>0</v>
      </c>
      <c r="K31" s="48" t="e">
        <f t="shared" si="7"/>
        <v>#DIV/0!</v>
      </c>
      <c r="L31" s="51"/>
      <c r="M31" s="10"/>
      <c r="N31" s="16"/>
    </row>
    <row r="32" spans="1:14" ht="37.5" customHeight="1" hidden="1">
      <c r="A32" s="50"/>
      <c r="B32" s="17"/>
      <c r="C32" s="12"/>
      <c r="D32" s="17"/>
      <c r="E32" s="17"/>
      <c r="F32" s="12"/>
      <c r="G32" s="12"/>
      <c r="H32" s="12"/>
      <c r="I32" s="12"/>
      <c r="J32" s="12"/>
      <c r="K32" s="14"/>
      <c r="L32" s="51"/>
      <c r="M32" s="10"/>
      <c r="N32" s="16"/>
    </row>
    <row r="33" spans="1:14" ht="37.5" customHeight="1" hidden="1">
      <c r="A33" s="50"/>
      <c r="B33" s="17"/>
      <c r="C33" s="12"/>
      <c r="D33" s="17"/>
      <c r="E33" s="17"/>
      <c r="F33" s="12"/>
      <c r="G33" s="12"/>
      <c r="H33" s="12"/>
      <c r="I33" s="12"/>
      <c r="J33" s="12"/>
      <c r="K33" s="14"/>
      <c r="L33" s="51"/>
      <c r="M33" s="10"/>
      <c r="N33" s="16"/>
    </row>
    <row r="34" spans="1:14" ht="37.5" customHeight="1" hidden="1">
      <c r="A34" s="50"/>
      <c r="B34" s="17"/>
      <c r="C34" s="12"/>
      <c r="D34" s="17"/>
      <c r="E34" s="17"/>
      <c r="F34" s="12"/>
      <c r="G34" s="12"/>
      <c r="H34" s="12"/>
      <c r="I34" s="12"/>
      <c r="J34" s="12"/>
      <c r="K34" s="14"/>
      <c r="L34" s="51"/>
      <c r="M34" s="10"/>
      <c r="N34" s="16"/>
    </row>
    <row r="35" spans="1:14" ht="37.5" customHeight="1" hidden="1">
      <c r="A35" s="50"/>
      <c r="B35" s="17"/>
      <c r="C35" s="12"/>
      <c r="D35" s="17"/>
      <c r="E35" s="17"/>
      <c r="F35" s="12"/>
      <c r="G35" s="12"/>
      <c r="H35" s="12"/>
      <c r="I35" s="12"/>
      <c r="J35" s="12"/>
      <c r="K35" s="14"/>
      <c r="L35" s="51"/>
      <c r="M35" s="10"/>
      <c r="N35" s="16"/>
    </row>
    <row r="36" spans="1:15" ht="28.5" customHeight="1" thickBot="1">
      <c r="A36" s="50" t="s">
        <v>66</v>
      </c>
      <c r="B36" s="17"/>
      <c r="C36" s="12"/>
      <c r="D36" s="17"/>
      <c r="E36" s="17"/>
      <c r="F36" s="12">
        <f t="shared" si="8"/>
        <v>0</v>
      </c>
      <c r="G36" s="12"/>
      <c r="H36" s="12" t="e">
        <f t="shared" si="0"/>
        <v>#DIV/0!</v>
      </c>
      <c r="I36" s="12" t="e">
        <f>E36/C36*100</f>
        <v>#DIV/0!</v>
      </c>
      <c r="J36" s="12"/>
      <c r="K36" s="14" t="e">
        <f t="shared" si="7"/>
        <v>#DIV/0!</v>
      </c>
      <c r="L36" s="51"/>
      <c r="M36" s="10"/>
      <c r="N36" s="16"/>
      <c r="O36" s="127">
        <f>E31+E36</f>
        <v>0</v>
      </c>
    </row>
    <row r="37" spans="1:14" ht="27" customHeight="1" hidden="1">
      <c r="A37" s="52"/>
      <c r="B37" s="33"/>
      <c r="C37" s="34"/>
      <c r="D37" s="34"/>
      <c r="E37" s="33"/>
      <c r="F37" s="12">
        <f t="shared" si="8"/>
        <v>0</v>
      </c>
      <c r="G37" s="12" t="e">
        <f t="shared" si="5"/>
        <v>#DIV/0!</v>
      </c>
      <c r="H37" s="34"/>
      <c r="I37" s="12" t="e">
        <f>E37/C37*100</f>
        <v>#DIV/0!</v>
      </c>
      <c r="J37" s="34"/>
      <c r="K37" s="53"/>
      <c r="L37" s="51"/>
      <c r="M37" s="10"/>
      <c r="N37" s="16"/>
    </row>
    <row r="38" spans="1:14" ht="39" customHeight="1" hidden="1" thickBot="1">
      <c r="A38" s="52" t="s">
        <v>30</v>
      </c>
      <c r="B38" s="33"/>
      <c r="C38" s="34"/>
      <c r="D38" s="34"/>
      <c r="E38" s="33"/>
      <c r="F38" s="12">
        <f t="shared" si="8"/>
        <v>0</v>
      </c>
      <c r="G38" s="12" t="e">
        <f t="shared" si="5"/>
        <v>#DIV/0!</v>
      </c>
      <c r="H38" s="34"/>
      <c r="I38" s="12"/>
      <c r="J38" s="34"/>
      <c r="K38" s="53"/>
      <c r="L38" s="51"/>
      <c r="M38" s="10"/>
      <c r="N38" s="16"/>
    </row>
    <row r="39" spans="1:14" ht="23.25" customHeight="1" thickBot="1">
      <c r="A39" s="54" t="s">
        <v>31</v>
      </c>
      <c r="B39" s="55">
        <f>B27+B28+B29+B30+B31+B36</f>
        <v>0</v>
      </c>
      <c r="C39" s="55">
        <f>C27+C28+C29+C30+C31+C36</f>
        <v>544889.1000000001</v>
      </c>
      <c r="D39" s="55">
        <f>D27+D28+D29+D30+D31+D36</f>
        <v>0</v>
      </c>
      <c r="E39" s="55">
        <f>E27+E28+E29+E30+E31+E36</f>
        <v>0</v>
      </c>
      <c r="F39" s="55">
        <f t="shared" si="3"/>
        <v>0</v>
      </c>
      <c r="G39" s="55" t="e">
        <f t="shared" si="5"/>
        <v>#DIV/0!</v>
      </c>
      <c r="H39" s="41">
        <f>E39/C39*100</f>
        <v>0</v>
      </c>
      <c r="I39" s="41">
        <f t="shared" si="4"/>
        <v>0</v>
      </c>
      <c r="J39" s="41">
        <f>E39-B39</f>
        <v>0</v>
      </c>
      <c r="K39" s="56" t="e">
        <f>E39/B39*100</f>
        <v>#DIV/0!</v>
      </c>
      <c r="L39" s="57" t="e">
        <f>E39/#REF!*100</f>
        <v>#REF!</v>
      </c>
      <c r="M39" s="10"/>
      <c r="N39" s="16"/>
    </row>
    <row r="40" spans="1:14" ht="19.5" customHeight="1" thickBot="1">
      <c r="A40" s="45" t="s">
        <v>32</v>
      </c>
      <c r="B40" s="58"/>
      <c r="C40" s="47">
        <v>327069.1</v>
      </c>
      <c r="D40" s="46"/>
      <c r="E40" s="46"/>
      <c r="F40" s="12">
        <f t="shared" si="3"/>
        <v>0</v>
      </c>
      <c r="G40" s="12" t="e">
        <f t="shared" si="5"/>
        <v>#DIV/0!</v>
      </c>
      <c r="H40" s="47">
        <f>E40/C40*100</f>
        <v>0</v>
      </c>
      <c r="I40" s="12">
        <f t="shared" si="4"/>
        <v>0</v>
      </c>
      <c r="J40" s="47">
        <f>E40-B40</f>
        <v>0</v>
      </c>
      <c r="K40" s="48" t="e">
        <f>E40/B40*100</f>
        <v>#DIV/0!</v>
      </c>
      <c r="L40" s="51" t="e">
        <f>#REF!/#REF!*100</f>
        <v>#REF!</v>
      </c>
      <c r="M40" s="10"/>
      <c r="N40" s="16"/>
    </row>
    <row r="41" spans="1:14" ht="25.5" customHeight="1" thickBot="1">
      <c r="A41" s="54" t="s">
        <v>33</v>
      </c>
      <c r="B41" s="39">
        <f>B39+B40</f>
        <v>0</v>
      </c>
      <c r="C41" s="39">
        <f>C39+C40</f>
        <v>871958.2000000001</v>
      </c>
      <c r="D41" s="39">
        <f>D39+D40</f>
        <v>0</v>
      </c>
      <c r="E41" s="39">
        <f>E39+E40</f>
        <v>0</v>
      </c>
      <c r="F41" s="39">
        <f t="shared" si="3"/>
        <v>0</v>
      </c>
      <c r="G41" s="39" t="e">
        <f t="shared" si="5"/>
        <v>#DIV/0!</v>
      </c>
      <c r="H41" s="40">
        <f>E41/C41*100</f>
        <v>0</v>
      </c>
      <c r="I41" s="40">
        <f t="shared" si="4"/>
        <v>0</v>
      </c>
      <c r="J41" s="40">
        <f>E41-B41</f>
        <v>0</v>
      </c>
      <c r="K41" s="42" t="e">
        <f>E41/B41*100</f>
        <v>#DIV/0!</v>
      </c>
      <c r="L41" s="57" t="e">
        <f>E41/#REF!*100</f>
        <v>#REF!</v>
      </c>
      <c r="M41" s="10"/>
      <c r="N41" s="16"/>
    </row>
    <row r="42" spans="1:14" ht="18" customHeight="1">
      <c r="A42" s="232" t="s">
        <v>34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L42" s="49"/>
      <c r="M42" s="10"/>
      <c r="N42" s="16">
        <f>D29+D31+D36</f>
        <v>0</v>
      </c>
    </row>
    <row r="43" spans="1:14" ht="18" customHeight="1">
      <c r="A43" s="59" t="s">
        <v>35</v>
      </c>
      <c r="B43" s="60">
        <f>B45+B46+B44</f>
        <v>0</v>
      </c>
      <c r="C43" s="61">
        <f>C45+C46+C44</f>
        <v>2217.6</v>
      </c>
      <c r="D43" s="61">
        <f>D45+D46+D44</f>
        <v>0</v>
      </c>
      <c r="E43" s="60">
        <f>E45+E46+E44</f>
        <v>0</v>
      </c>
      <c r="F43" s="61">
        <f>E43-D43</f>
        <v>0</v>
      </c>
      <c r="G43" s="61" t="e">
        <f>E43/D43*100</f>
        <v>#DIV/0!</v>
      </c>
      <c r="H43" s="61">
        <f>E43/C43*100</f>
        <v>0</v>
      </c>
      <c r="I43" s="61">
        <f>E43/C43*100</f>
        <v>0</v>
      </c>
      <c r="J43" s="61">
        <f aca="true" t="shared" si="9" ref="J43:J64">E43-B43</f>
        <v>0</v>
      </c>
      <c r="K43" s="128" t="e">
        <f aca="true" t="shared" si="10" ref="K43:K49">E43/B43*100</f>
        <v>#DIV/0!</v>
      </c>
      <c r="L43" s="49"/>
      <c r="M43" s="10"/>
      <c r="N43" s="16"/>
    </row>
    <row r="44" spans="1:14" ht="16.5" customHeight="1">
      <c r="A44" s="62" t="s">
        <v>36</v>
      </c>
      <c r="B44" s="17"/>
      <c r="C44" s="63"/>
      <c r="D44" s="63"/>
      <c r="E44" s="13"/>
      <c r="F44" s="65"/>
      <c r="G44" s="65"/>
      <c r="H44" s="63"/>
      <c r="I44" s="61"/>
      <c r="J44" s="63">
        <f t="shared" si="9"/>
        <v>0</v>
      </c>
      <c r="K44" s="64" t="e">
        <f t="shared" si="10"/>
        <v>#DIV/0!</v>
      </c>
      <c r="L44" s="49"/>
      <c r="M44" s="10"/>
      <c r="N44" s="16"/>
    </row>
    <row r="45" spans="1:14" ht="15.75" customHeight="1">
      <c r="A45" s="11" t="s">
        <v>37</v>
      </c>
      <c r="B45" s="17"/>
      <c r="C45" s="65">
        <v>1932</v>
      </c>
      <c r="D45" s="65"/>
      <c r="E45" s="13"/>
      <c r="F45" s="65">
        <f aca="true" t="shared" si="11" ref="F45:F70">E45-D45</f>
        <v>0</v>
      </c>
      <c r="G45" s="65" t="e">
        <f aca="true" t="shared" si="12" ref="G45:G52">E45/D45*100</f>
        <v>#DIV/0!</v>
      </c>
      <c r="H45" s="63">
        <f aca="true" t="shared" si="13" ref="H45:H50">E45/C45*100</f>
        <v>0</v>
      </c>
      <c r="I45" s="65">
        <f aca="true" t="shared" si="14" ref="I45:I70">E45/C45*100</f>
        <v>0</v>
      </c>
      <c r="J45" s="63">
        <f t="shared" si="9"/>
        <v>0</v>
      </c>
      <c r="K45" s="64" t="e">
        <f t="shared" si="10"/>
        <v>#DIV/0!</v>
      </c>
      <c r="L45" s="15" t="e">
        <f>E45/#REF!*100</f>
        <v>#REF!</v>
      </c>
      <c r="M45" s="10"/>
      <c r="N45" s="16"/>
    </row>
    <row r="46" spans="1:14" ht="28.5" customHeight="1">
      <c r="A46" s="11" t="s">
        <v>38</v>
      </c>
      <c r="B46" s="58"/>
      <c r="C46" s="65">
        <v>285.6</v>
      </c>
      <c r="D46" s="65"/>
      <c r="E46" s="13"/>
      <c r="F46" s="65">
        <f t="shared" si="11"/>
        <v>0</v>
      </c>
      <c r="G46" s="65" t="e">
        <f t="shared" si="12"/>
        <v>#DIV/0!</v>
      </c>
      <c r="H46" s="63">
        <f t="shared" si="13"/>
        <v>0</v>
      </c>
      <c r="I46" s="65">
        <f t="shared" si="14"/>
        <v>0</v>
      </c>
      <c r="J46" s="63">
        <f t="shared" si="9"/>
        <v>0</v>
      </c>
      <c r="K46" s="64" t="e">
        <f t="shared" si="10"/>
        <v>#DIV/0!</v>
      </c>
      <c r="L46" s="15"/>
      <c r="M46" s="10"/>
      <c r="N46" s="16"/>
    </row>
    <row r="47" spans="1:14" ht="17.25" customHeight="1">
      <c r="A47" s="66" t="s">
        <v>39</v>
      </c>
      <c r="B47" s="67">
        <f>B53+B48</f>
        <v>0</v>
      </c>
      <c r="C47" s="67">
        <f>C53+C48</f>
        <v>1415</v>
      </c>
      <c r="D47" s="67">
        <f>D53+D48</f>
        <v>0</v>
      </c>
      <c r="E47" s="67">
        <f>E53+E48</f>
        <v>0</v>
      </c>
      <c r="F47" s="61">
        <f t="shared" si="11"/>
        <v>0</v>
      </c>
      <c r="G47" s="61" t="e">
        <f t="shared" si="12"/>
        <v>#DIV/0!</v>
      </c>
      <c r="H47" s="68">
        <f t="shared" si="13"/>
        <v>0</v>
      </c>
      <c r="I47" s="61">
        <f t="shared" si="14"/>
        <v>0</v>
      </c>
      <c r="J47" s="68">
        <f t="shared" si="9"/>
        <v>0</v>
      </c>
      <c r="K47" s="128" t="e">
        <f>E47/B47*100</f>
        <v>#DIV/0!</v>
      </c>
      <c r="L47" s="15" t="e">
        <f>E47/#REF!*100</f>
        <v>#REF!</v>
      </c>
      <c r="M47" s="10"/>
      <c r="N47" s="16"/>
    </row>
    <row r="48" spans="1:14" ht="27" customHeight="1">
      <c r="A48" s="69" t="s">
        <v>40</v>
      </c>
      <c r="B48" s="70">
        <f>B49+B50+B51+B52</f>
        <v>0</v>
      </c>
      <c r="C48" s="71">
        <f>C49+C50+C51+C52</f>
        <v>1345</v>
      </c>
      <c r="D48" s="71">
        <f>D49+D50+D51+D52</f>
        <v>0</v>
      </c>
      <c r="E48" s="71">
        <f>E49+E50+E51+E52</f>
        <v>0</v>
      </c>
      <c r="F48" s="61">
        <f t="shared" si="11"/>
        <v>0</v>
      </c>
      <c r="G48" s="71" t="e">
        <f t="shared" si="12"/>
        <v>#DIV/0!</v>
      </c>
      <c r="H48" s="71">
        <f t="shared" si="13"/>
        <v>0</v>
      </c>
      <c r="I48" s="71">
        <f t="shared" si="14"/>
        <v>0</v>
      </c>
      <c r="J48" s="71">
        <f t="shared" si="9"/>
        <v>0</v>
      </c>
      <c r="K48" s="92" t="s">
        <v>80</v>
      </c>
      <c r="L48" s="72" t="e">
        <f>E48/#REF!*100</f>
        <v>#REF!</v>
      </c>
      <c r="M48" s="10"/>
      <c r="N48" s="16"/>
    </row>
    <row r="49" spans="1:14" ht="18" customHeight="1">
      <c r="A49" s="11" t="s">
        <v>79</v>
      </c>
      <c r="B49" s="17"/>
      <c r="C49" s="73">
        <v>845</v>
      </c>
      <c r="D49" s="73"/>
      <c r="E49" s="74"/>
      <c r="F49" s="73">
        <f t="shared" si="11"/>
        <v>0</v>
      </c>
      <c r="G49" s="73" t="e">
        <f t="shared" si="12"/>
        <v>#DIV/0!</v>
      </c>
      <c r="H49" s="73">
        <f t="shared" si="13"/>
        <v>0</v>
      </c>
      <c r="I49" s="73">
        <f t="shared" si="14"/>
        <v>0</v>
      </c>
      <c r="J49" s="73">
        <f t="shared" si="9"/>
        <v>0</v>
      </c>
      <c r="K49" s="75" t="e">
        <f t="shared" si="10"/>
        <v>#DIV/0!</v>
      </c>
      <c r="L49" s="72"/>
      <c r="M49" s="10"/>
      <c r="N49" s="16"/>
    </row>
    <row r="50" spans="1:14" ht="40.5" customHeight="1">
      <c r="A50" s="11" t="s">
        <v>64</v>
      </c>
      <c r="B50" s="76"/>
      <c r="C50" s="73">
        <v>100</v>
      </c>
      <c r="D50" s="73"/>
      <c r="E50" s="13"/>
      <c r="F50" s="73">
        <f t="shared" si="11"/>
        <v>0</v>
      </c>
      <c r="G50" s="73" t="e">
        <f t="shared" si="12"/>
        <v>#DIV/0!</v>
      </c>
      <c r="H50" s="73">
        <f t="shared" si="13"/>
        <v>0</v>
      </c>
      <c r="I50" s="73" t="s">
        <v>41</v>
      </c>
      <c r="J50" s="73">
        <f t="shared" si="9"/>
        <v>0</v>
      </c>
      <c r="K50" s="75" t="s">
        <v>81</v>
      </c>
      <c r="L50" s="72"/>
      <c r="M50" s="10"/>
      <c r="N50" s="77"/>
    </row>
    <row r="51" spans="1:14" ht="29.25" customHeight="1">
      <c r="A51" s="11" t="s">
        <v>42</v>
      </c>
      <c r="B51" s="76"/>
      <c r="C51" s="78"/>
      <c r="D51" s="78"/>
      <c r="E51" s="17"/>
      <c r="F51" s="73">
        <f t="shared" si="11"/>
        <v>0</v>
      </c>
      <c r="G51" s="73" t="e">
        <f t="shared" si="12"/>
        <v>#DIV/0!</v>
      </c>
      <c r="H51" s="73"/>
      <c r="I51" s="61"/>
      <c r="J51" s="73">
        <f t="shared" si="9"/>
        <v>0</v>
      </c>
      <c r="K51" s="75"/>
      <c r="L51" s="72"/>
      <c r="M51" s="10"/>
      <c r="N51" s="16"/>
    </row>
    <row r="52" spans="1:14" ht="29.25" customHeight="1">
      <c r="A52" s="11" t="s">
        <v>43</v>
      </c>
      <c r="B52" s="79"/>
      <c r="C52" s="78">
        <v>400</v>
      </c>
      <c r="D52" s="78"/>
      <c r="E52" s="17"/>
      <c r="F52" s="73">
        <f t="shared" si="11"/>
        <v>0</v>
      </c>
      <c r="G52" s="73" t="e">
        <f t="shared" si="12"/>
        <v>#DIV/0!</v>
      </c>
      <c r="H52" s="73"/>
      <c r="I52" s="61"/>
      <c r="J52" s="73">
        <f t="shared" si="9"/>
        <v>0</v>
      </c>
      <c r="K52" s="75"/>
      <c r="L52" s="72"/>
      <c r="M52" s="10"/>
      <c r="N52" s="16"/>
    </row>
    <row r="53" spans="1:15" ht="27.75" customHeight="1">
      <c r="A53" s="69" t="s">
        <v>65</v>
      </c>
      <c r="B53" s="70"/>
      <c r="C53" s="71">
        <v>70</v>
      </c>
      <c r="D53" s="71"/>
      <c r="E53" s="80"/>
      <c r="F53" s="73">
        <f t="shared" si="11"/>
        <v>0</v>
      </c>
      <c r="G53" s="73"/>
      <c r="H53" s="71"/>
      <c r="I53" s="71">
        <f t="shared" si="14"/>
        <v>0</v>
      </c>
      <c r="J53" s="71">
        <f t="shared" si="9"/>
        <v>0</v>
      </c>
      <c r="K53" s="129" t="e">
        <f aca="true" t="shared" si="15" ref="K53:K58">E53/B53*100</f>
        <v>#DIV/0!</v>
      </c>
      <c r="L53" s="15" t="e">
        <f>E53/#REF!*100</f>
        <v>#REF!</v>
      </c>
      <c r="M53" s="81"/>
      <c r="N53" s="16"/>
      <c r="O53" s="82"/>
    </row>
    <row r="54" spans="1:14" ht="21" customHeight="1">
      <c r="A54" s="83" t="s">
        <v>44</v>
      </c>
      <c r="B54" s="84">
        <f>B55+B56+B57+B61+B62</f>
        <v>0</v>
      </c>
      <c r="C54" s="84">
        <f>C55+C56+C57+C61+C62</f>
        <v>46651</v>
      </c>
      <c r="D54" s="84">
        <f>D55+D56+D57+D61+D62</f>
        <v>0</v>
      </c>
      <c r="E54" s="84">
        <f>E55+E56+E57+E61+E62</f>
        <v>0</v>
      </c>
      <c r="F54" s="61">
        <f t="shared" si="11"/>
        <v>0</v>
      </c>
      <c r="G54" s="84" t="e">
        <f>E54/D54*100</f>
        <v>#DIV/0!</v>
      </c>
      <c r="H54" s="84">
        <f aca="true" t="shared" si="16" ref="H54:H61">E54/C54*100</f>
        <v>0</v>
      </c>
      <c r="I54" s="61">
        <f t="shared" si="14"/>
        <v>0</v>
      </c>
      <c r="J54" s="84">
        <f t="shared" si="9"/>
        <v>0</v>
      </c>
      <c r="K54" s="131" t="e">
        <f t="shared" si="15"/>
        <v>#DIV/0!</v>
      </c>
      <c r="L54" s="72" t="e">
        <f>E54/#REF!*100</f>
        <v>#REF!</v>
      </c>
      <c r="M54" s="10"/>
      <c r="N54" s="16"/>
    </row>
    <row r="55" spans="1:14" ht="16.5" customHeight="1">
      <c r="A55" s="86" t="s">
        <v>45</v>
      </c>
      <c r="B55" s="73"/>
      <c r="C55" s="73">
        <v>41805.9</v>
      </c>
      <c r="D55" s="73"/>
      <c r="E55" s="13"/>
      <c r="F55" s="73">
        <f t="shared" si="11"/>
        <v>0</v>
      </c>
      <c r="G55" s="73" t="e">
        <f>E55/D55*100</f>
        <v>#DIV/0!</v>
      </c>
      <c r="H55" s="73">
        <f t="shared" si="16"/>
        <v>0</v>
      </c>
      <c r="I55" s="73">
        <f t="shared" si="14"/>
        <v>0</v>
      </c>
      <c r="J55" s="65">
        <f t="shared" si="9"/>
        <v>0</v>
      </c>
      <c r="K55" s="85" t="e">
        <f t="shared" si="15"/>
        <v>#DIV/0!</v>
      </c>
      <c r="L55" s="72"/>
      <c r="M55" s="10"/>
      <c r="N55" s="16"/>
    </row>
    <row r="56" spans="1:14" ht="18.75" customHeight="1">
      <c r="A56" s="86" t="s">
        <v>46</v>
      </c>
      <c r="B56" s="65"/>
      <c r="C56" s="65">
        <v>1900</v>
      </c>
      <c r="D56" s="65"/>
      <c r="E56" s="13"/>
      <c r="F56" s="73">
        <f t="shared" si="11"/>
        <v>0</v>
      </c>
      <c r="G56" s="73" t="e">
        <f aca="true" t="shared" si="17" ref="G56:G62">E56/D56*100</f>
        <v>#DIV/0!</v>
      </c>
      <c r="H56" s="73">
        <f t="shared" si="16"/>
        <v>0</v>
      </c>
      <c r="I56" s="73">
        <f t="shared" si="14"/>
        <v>0</v>
      </c>
      <c r="J56" s="65">
        <f t="shared" si="9"/>
        <v>0</v>
      </c>
      <c r="K56" s="85" t="e">
        <f t="shared" si="15"/>
        <v>#DIV/0!</v>
      </c>
      <c r="L56" s="15" t="e">
        <f>E56/#REF!*100</f>
        <v>#REF!</v>
      </c>
      <c r="M56" s="10"/>
      <c r="N56" s="16"/>
    </row>
    <row r="57" spans="1:14" ht="18.75" customHeight="1">
      <c r="A57" s="87" t="s">
        <v>59</v>
      </c>
      <c r="B57" s="88"/>
      <c r="C57" s="88">
        <v>2500</v>
      </c>
      <c r="D57" s="88"/>
      <c r="E57" s="88"/>
      <c r="F57" s="73">
        <f t="shared" si="11"/>
        <v>0</v>
      </c>
      <c r="G57" s="73" t="e">
        <f t="shared" si="17"/>
        <v>#DIV/0!</v>
      </c>
      <c r="H57" s="73"/>
      <c r="I57" s="73"/>
      <c r="J57" s="65">
        <f t="shared" si="9"/>
        <v>0</v>
      </c>
      <c r="K57" s="85" t="s">
        <v>82</v>
      </c>
      <c r="L57" s="36"/>
      <c r="M57" s="10"/>
      <c r="N57" s="16"/>
    </row>
    <row r="58" spans="1:14" ht="18.75" customHeight="1" hidden="1">
      <c r="A58" s="87" t="s">
        <v>59</v>
      </c>
      <c r="B58" s="88"/>
      <c r="C58" s="88"/>
      <c r="D58" s="88"/>
      <c r="E58" s="35"/>
      <c r="F58" s="73">
        <f t="shared" si="11"/>
        <v>0</v>
      </c>
      <c r="G58" s="73" t="e">
        <f t="shared" si="17"/>
        <v>#DIV/0!</v>
      </c>
      <c r="H58" s="73" t="e">
        <f t="shared" si="16"/>
        <v>#DIV/0!</v>
      </c>
      <c r="I58" s="73" t="e">
        <f t="shared" si="14"/>
        <v>#DIV/0!</v>
      </c>
      <c r="J58" s="65">
        <f t="shared" si="9"/>
        <v>0</v>
      </c>
      <c r="K58" s="85" t="e">
        <f t="shared" si="15"/>
        <v>#DIV/0!</v>
      </c>
      <c r="L58" s="36" t="e">
        <f>E58/#REF!*100</f>
        <v>#REF!</v>
      </c>
      <c r="M58" s="10"/>
      <c r="N58" s="16"/>
    </row>
    <row r="59" spans="1:14" s="133" customFormat="1" ht="15" customHeight="1" hidden="1">
      <c r="A59" s="87" t="s">
        <v>60</v>
      </c>
      <c r="B59" s="134"/>
      <c r="C59" s="134"/>
      <c r="D59" s="134"/>
      <c r="E59" s="35"/>
      <c r="F59" s="73">
        <f t="shared" si="11"/>
        <v>0</v>
      </c>
      <c r="G59" s="73" t="e">
        <f t="shared" si="17"/>
        <v>#DIV/0!</v>
      </c>
      <c r="H59" s="73" t="e">
        <f t="shared" si="16"/>
        <v>#DIV/0!</v>
      </c>
      <c r="I59" s="61" t="e">
        <f t="shared" si="14"/>
        <v>#DIV/0!</v>
      </c>
      <c r="J59" s="65">
        <f t="shared" si="9"/>
        <v>0</v>
      </c>
      <c r="K59" s="135"/>
      <c r="L59" s="51"/>
      <c r="M59" s="10"/>
      <c r="N59" s="132"/>
    </row>
    <row r="60" spans="1:14" s="133" customFormat="1" ht="30.75" customHeight="1" hidden="1">
      <c r="A60" s="87" t="s">
        <v>61</v>
      </c>
      <c r="B60" s="134"/>
      <c r="C60" s="134"/>
      <c r="D60" s="134"/>
      <c r="E60" s="35"/>
      <c r="F60" s="73">
        <f t="shared" si="11"/>
        <v>0</v>
      </c>
      <c r="G60" s="73" t="e">
        <f t="shared" si="17"/>
        <v>#DIV/0!</v>
      </c>
      <c r="H60" s="73" t="e">
        <f t="shared" si="16"/>
        <v>#DIV/0!</v>
      </c>
      <c r="I60" s="61" t="e">
        <f t="shared" si="14"/>
        <v>#DIV/0!</v>
      </c>
      <c r="J60" s="65">
        <f t="shared" si="9"/>
        <v>0</v>
      </c>
      <c r="K60" s="135"/>
      <c r="L60" s="51"/>
      <c r="M60" s="10"/>
      <c r="N60" s="132"/>
    </row>
    <row r="61" spans="1:14" ht="21.75" customHeight="1">
      <c r="A61" s="86" t="s">
        <v>47</v>
      </c>
      <c r="B61" s="78"/>
      <c r="C61" s="65">
        <v>390.1</v>
      </c>
      <c r="D61" s="65"/>
      <c r="E61" s="13"/>
      <c r="F61" s="73">
        <f t="shared" si="11"/>
        <v>0</v>
      </c>
      <c r="G61" s="73" t="e">
        <f t="shared" si="17"/>
        <v>#DIV/0!</v>
      </c>
      <c r="H61" s="73">
        <f t="shared" si="16"/>
        <v>0</v>
      </c>
      <c r="I61" s="68">
        <f t="shared" si="14"/>
        <v>0</v>
      </c>
      <c r="J61" s="65">
        <f t="shared" si="9"/>
        <v>0</v>
      </c>
      <c r="K61" s="85"/>
      <c r="L61" s="51"/>
      <c r="M61" s="10"/>
      <c r="N61" s="16"/>
    </row>
    <row r="62" spans="1:14" ht="15" customHeight="1" thickBot="1">
      <c r="A62" s="86" t="s">
        <v>62</v>
      </c>
      <c r="B62" s="89"/>
      <c r="C62" s="88">
        <v>55</v>
      </c>
      <c r="D62" s="88"/>
      <c r="E62" s="35"/>
      <c r="F62" s="73">
        <f t="shared" si="11"/>
        <v>0</v>
      </c>
      <c r="G62" s="73" t="e">
        <f t="shared" si="17"/>
        <v>#DIV/0!</v>
      </c>
      <c r="H62" s="73"/>
      <c r="I62" s="61">
        <f t="shared" si="14"/>
        <v>0</v>
      </c>
      <c r="J62" s="65">
        <f t="shared" si="9"/>
        <v>0</v>
      </c>
      <c r="K62" s="85"/>
      <c r="L62" s="51"/>
      <c r="M62" s="10"/>
      <c r="N62" s="16"/>
    </row>
    <row r="63" spans="1:14" ht="15" customHeight="1" hidden="1">
      <c r="A63" s="87"/>
      <c r="B63" s="89"/>
      <c r="C63" s="90"/>
      <c r="D63" s="88"/>
      <c r="E63" s="35"/>
      <c r="F63" s="61">
        <f t="shared" si="11"/>
        <v>0</v>
      </c>
      <c r="G63" s="61" t="e">
        <f aca="true" t="shared" si="18" ref="G63:G70">E63/D63*100</f>
        <v>#DIV/0!</v>
      </c>
      <c r="H63" s="73"/>
      <c r="I63" s="61" t="e">
        <f t="shared" si="14"/>
        <v>#DIV/0!</v>
      </c>
      <c r="J63" s="88">
        <f t="shared" si="9"/>
        <v>0</v>
      </c>
      <c r="K63" s="85" t="e">
        <f aca="true" t="shared" si="19" ref="K63:K70">E63/B63*100</f>
        <v>#DIV/0!</v>
      </c>
      <c r="L63" s="51"/>
      <c r="M63" s="10"/>
      <c r="N63" s="16"/>
    </row>
    <row r="64" spans="1:14" ht="15" customHeight="1" hidden="1">
      <c r="A64" s="87" t="s">
        <v>48</v>
      </c>
      <c r="B64" s="78"/>
      <c r="C64" s="65"/>
      <c r="D64" s="65"/>
      <c r="E64" s="13"/>
      <c r="F64" s="61">
        <f t="shared" si="11"/>
        <v>0</v>
      </c>
      <c r="G64" s="61" t="e">
        <f t="shared" si="18"/>
        <v>#DIV/0!</v>
      </c>
      <c r="H64" s="73"/>
      <c r="I64" s="61" t="e">
        <f t="shared" si="14"/>
        <v>#DIV/0!</v>
      </c>
      <c r="J64" s="88">
        <f t="shared" si="9"/>
        <v>0</v>
      </c>
      <c r="K64" s="85" t="e">
        <f t="shared" si="19"/>
        <v>#DIV/0!</v>
      </c>
      <c r="L64" s="51"/>
      <c r="M64" s="10"/>
      <c r="N64" s="16"/>
    </row>
    <row r="65" spans="1:14" ht="21.75" customHeight="1" hidden="1" thickBot="1">
      <c r="A65" s="91" t="s">
        <v>49</v>
      </c>
      <c r="B65" s="70"/>
      <c r="C65" s="70"/>
      <c r="D65" s="70"/>
      <c r="E65" s="70"/>
      <c r="F65" s="61">
        <f t="shared" si="11"/>
        <v>0</v>
      </c>
      <c r="G65" s="61" t="e">
        <f t="shared" si="18"/>
        <v>#DIV/0!</v>
      </c>
      <c r="H65" s="70" t="e">
        <f>E72/#REF!*100</f>
        <v>#REF!</v>
      </c>
      <c r="I65" s="70" t="e">
        <f t="shared" si="14"/>
        <v>#DIV/0!</v>
      </c>
      <c r="J65" s="70"/>
      <c r="K65" s="92" t="e">
        <f t="shared" si="19"/>
        <v>#DIV/0!</v>
      </c>
      <c r="L65" s="51"/>
      <c r="M65" s="10"/>
      <c r="N65" s="16"/>
    </row>
    <row r="66" spans="1:14" ht="30" customHeight="1" thickBot="1">
      <c r="A66" s="93" t="s">
        <v>50</v>
      </c>
      <c r="B66" s="94">
        <f>B43+B48+B53+B54+B65</f>
        <v>0</v>
      </c>
      <c r="C66" s="94">
        <f>C43+C48+C53+C54+C65</f>
        <v>50283.6</v>
      </c>
      <c r="D66" s="94">
        <f>D43+D48+D53+D54+D65</f>
        <v>0</v>
      </c>
      <c r="E66" s="94">
        <f>E43+E48+E53+E54+E65</f>
        <v>0</v>
      </c>
      <c r="F66" s="94">
        <f t="shared" si="11"/>
        <v>0</v>
      </c>
      <c r="G66" s="94" t="e">
        <f t="shared" si="18"/>
        <v>#DIV/0!</v>
      </c>
      <c r="H66" s="96">
        <f>E66/C66*100</f>
        <v>0</v>
      </c>
      <c r="I66" s="96">
        <f t="shared" si="14"/>
        <v>0</v>
      </c>
      <c r="J66" s="96">
        <f>E66-B66</f>
        <v>0</v>
      </c>
      <c r="K66" s="97" t="e">
        <f t="shared" si="19"/>
        <v>#DIV/0!</v>
      </c>
      <c r="L66" s="57" t="e">
        <f>E66/#REF!*100</f>
        <v>#REF!</v>
      </c>
      <c r="M66" s="10"/>
      <c r="N66" s="16"/>
    </row>
    <row r="67" spans="1:14" ht="16.5" customHeight="1" thickBot="1">
      <c r="A67" s="98" t="s">
        <v>51</v>
      </c>
      <c r="B67" s="99"/>
      <c r="C67" s="99">
        <v>16360.399</v>
      </c>
      <c r="D67" s="99"/>
      <c r="E67" s="99"/>
      <c r="F67" s="99">
        <f t="shared" si="11"/>
        <v>0</v>
      </c>
      <c r="G67" s="99" t="e">
        <f t="shared" si="18"/>
        <v>#DIV/0!</v>
      </c>
      <c r="H67" s="99"/>
      <c r="I67" s="99">
        <f t="shared" si="14"/>
        <v>0</v>
      </c>
      <c r="J67" s="99">
        <f>E67-B67</f>
        <v>0</v>
      </c>
      <c r="K67" s="100" t="s">
        <v>83</v>
      </c>
      <c r="L67" s="49" t="e">
        <f>E67/#REF!*100</f>
        <v>#REF!</v>
      </c>
      <c r="M67" s="10"/>
      <c r="N67" s="16"/>
    </row>
    <row r="68" spans="1:14" ht="23.25" customHeight="1" thickBot="1">
      <c r="A68" s="101" t="s">
        <v>52</v>
      </c>
      <c r="B68" s="102">
        <f>B66+B67</f>
        <v>0</v>
      </c>
      <c r="C68" s="102">
        <f>C66+C67</f>
        <v>66643.999</v>
      </c>
      <c r="D68" s="102">
        <f>D66+D67</f>
        <v>0</v>
      </c>
      <c r="E68" s="102">
        <f>E66+E67</f>
        <v>0</v>
      </c>
      <c r="F68" s="102">
        <f t="shared" si="11"/>
        <v>0</v>
      </c>
      <c r="G68" s="102" t="e">
        <f t="shared" si="18"/>
        <v>#DIV/0!</v>
      </c>
      <c r="H68" s="103">
        <f>E68/C68*100</f>
        <v>0</v>
      </c>
      <c r="I68" s="61">
        <f t="shared" si="14"/>
        <v>0</v>
      </c>
      <c r="J68" s="103">
        <f>E68-B68</f>
        <v>0</v>
      </c>
      <c r="K68" s="104" t="e">
        <f t="shared" si="19"/>
        <v>#DIV/0!</v>
      </c>
      <c r="L68" s="57" t="e">
        <f>E68/#REF!*100</f>
        <v>#REF!</v>
      </c>
      <c r="M68" s="10"/>
      <c r="N68" s="16"/>
    </row>
    <row r="69" spans="1:14" ht="17.25" customHeight="1" thickBot="1">
      <c r="A69" s="105" t="s">
        <v>53</v>
      </c>
      <c r="B69" s="94">
        <f>B41+B68</f>
        <v>0</v>
      </c>
      <c r="C69" s="96">
        <f>C68+C41</f>
        <v>938602.199</v>
      </c>
      <c r="D69" s="96">
        <f>D68+D41</f>
        <v>0</v>
      </c>
      <c r="E69" s="94">
        <f>E68+E41</f>
        <v>0</v>
      </c>
      <c r="F69" s="102">
        <f t="shared" si="11"/>
        <v>0</v>
      </c>
      <c r="G69" s="102" t="e">
        <f t="shared" si="18"/>
        <v>#DIV/0!</v>
      </c>
      <c r="H69" s="94">
        <f>E69/C69*100</f>
        <v>0</v>
      </c>
      <c r="I69" s="94">
        <f t="shared" si="14"/>
        <v>0</v>
      </c>
      <c r="J69" s="94">
        <f>E69-B69</f>
        <v>0</v>
      </c>
      <c r="K69" s="106" t="e">
        <f t="shared" si="19"/>
        <v>#DIV/0!</v>
      </c>
      <c r="L69" s="107" t="e">
        <f>E69/#REF!*100</f>
        <v>#REF!</v>
      </c>
      <c r="M69" s="10"/>
      <c r="N69" s="16"/>
    </row>
    <row r="70" spans="1:14" ht="27" customHeight="1" thickBot="1">
      <c r="A70" s="105" t="s">
        <v>54</v>
      </c>
      <c r="B70" s="94">
        <f>B39+B66</f>
        <v>0</v>
      </c>
      <c r="C70" s="96">
        <f>C39+C66</f>
        <v>595172.7000000001</v>
      </c>
      <c r="D70" s="96">
        <f>D39+D66</f>
        <v>0</v>
      </c>
      <c r="E70" s="94">
        <f>E39+E66</f>
        <v>0</v>
      </c>
      <c r="F70" s="96">
        <f t="shared" si="11"/>
        <v>0</v>
      </c>
      <c r="G70" s="96" t="e">
        <f t="shared" si="18"/>
        <v>#DIV/0!</v>
      </c>
      <c r="H70" s="96">
        <f>E70/C70*100</f>
        <v>0</v>
      </c>
      <c r="I70" s="95">
        <f t="shared" si="14"/>
        <v>0</v>
      </c>
      <c r="J70" s="96">
        <f>E70-B70</f>
        <v>0</v>
      </c>
      <c r="K70" s="97" t="e">
        <f t="shared" si="19"/>
        <v>#DIV/0!</v>
      </c>
      <c r="L70" s="57" t="e">
        <f>E70/#REF!*100</f>
        <v>#REF!</v>
      </c>
      <c r="M70" s="10"/>
      <c r="N70" s="16"/>
    </row>
    <row r="71" spans="1:13" ht="18">
      <c r="A71" s="108"/>
      <c r="B71" s="108"/>
      <c r="C71" s="108"/>
      <c r="D71" s="108"/>
      <c r="E71" s="109"/>
      <c r="F71" s="109"/>
      <c r="G71" s="109"/>
      <c r="H71" s="109"/>
      <c r="I71" s="109"/>
      <c r="J71" s="109"/>
      <c r="K71" s="109"/>
      <c r="L71" s="109"/>
      <c r="M71" s="110"/>
    </row>
    <row r="72" spans="1:31" ht="24" thickBot="1">
      <c r="A72" s="91" t="s">
        <v>49</v>
      </c>
      <c r="B72" s="111"/>
      <c r="C72" s="125">
        <v>35062.57</v>
      </c>
      <c r="D72" s="111"/>
      <c r="E72" s="111"/>
      <c r="F72" s="112"/>
      <c r="G72" s="112"/>
      <c r="H72" s="112"/>
      <c r="I72" s="112"/>
      <c r="J72" s="113"/>
      <c r="K72" s="113"/>
      <c r="L72" s="113"/>
      <c r="M72" s="113"/>
      <c r="N72" s="239"/>
      <c r="O72" s="240"/>
      <c r="P72" s="240"/>
      <c r="Q72" s="240"/>
      <c r="R72" s="240"/>
      <c r="S72" s="240"/>
      <c r="T72" s="240"/>
      <c r="U72" s="240"/>
      <c r="V72" s="24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ht="15">
      <c r="A73" s="108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0"/>
      <c r="O73" s="240"/>
      <c r="P73" s="240"/>
      <c r="Q73" s="240"/>
      <c r="R73" s="240"/>
      <c r="S73" s="240"/>
      <c r="T73" s="240"/>
      <c r="U73" s="240"/>
      <c r="V73" s="24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ht="18.75">
      <c r="A74" s="116"/>
      <c r="B74" s="117"/>
      <c r="C74" s="118"/>
      <c r="D74" s="118"/>
      <c r="E74" s="118"/>
      <c r="F74" s="119"/>
      <c r="G74" s="118"/>
      <c r="H74" s="118"/>
      <c r="I74" s="118"/>
      <c r="J74" s="119"/>
      <c r="K74" s="118"/>
      <c r="L74" s="119"/>
      <c r="M74" s="118"/>
      <c r="N74" s="244"/>
      <c r="O74" s="240"/>
      <c r="P74" s="240"/>
      <c r="Q74" s="240"/>
      <c r="R74" s="240"/>
      <c r="S74" s="240"/>
      <c r="T74" s="240"/>
      <c r="U74" s="240"/>
      <c r="V74" s="24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ht="15">
      <c r="A75" s="108"/>
      <c r="B75" s="120"/>
      <c r="C75" s="121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ht="15">
      <c r="A76" s="108"/>
      <c r="B76" s="122"/>
      <c r="C76" s="114"/>
      <c r="D76" s="114"/>
      <c r="E76" s="114"/>
      <c r="F76" s="114"/>
      <c r="G76" s="115"/>
      <c r="H76" s="115"/>
      <c r="I76" s="115"/>
      <c r="J76" s="110"/>
      <c r="K76" s="110"/>
      <c r="L76" s="110"/>
      <c r="M76" s="110"/>
      <c r="N76" s="114"/>
      <c r="O76" s="114"/>
      <c r="P76" s="114"/>
      <c r="Q76" s="114"/>
      <c r="R76" s="114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ht="15">
      <c r="A77" s="10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ht="15">
      <c r="A78" s="108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ht="15">
      <c r="A79" s="10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ht="15">
      <c r="A80" s="108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ht="15">
      <c r="A81" s="10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ht="15">
      <c r="A82" s="108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ht="15">
      <c r="A83" s="10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2:31" ht="12.7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2:31" ht="12.7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2:31" ht="12.7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2:31" ht="12.7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 spans="2:31" ht="12.7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</row>
    <row r="89" spans="2:31" ht="12.7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</row>
    <row r="90" spans="2:31" ht="12.7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</row>
    <row r="91" spans="2:31" ht="12.7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</row>
    <row r="92" spans="2:31" ht="12.7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</row>
    <row r="93" spans="2:31" ht="12.7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</row>
    <row r="94" spans="2:31" ht="12.7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</row>
    <row r="95" spans="2:31" ht="12.7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</row>
    <row r="96" spans="2:31" ht="12.7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</row>
    <row r="97" spans="2:31" ht="12.7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</row>
    <row r="98" spans="2:31" ht="12.7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</row>
    <row r="99" spans="2:31" ht="12.7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</row>
    <row r="100" spans="2:31" ht="12.7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</row>
    <row r="101" spans="2:31" ht="12.7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</row>
    <row r="102" spans="2:31" ht="12.7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</row>
    <row r="103" spans="2:31" ht="12.7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</row>
    <row r="104" spans="2:31" ht="12.7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</row>
    <row r="105" spans="2:31" ht="12.7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 ht="12.7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  <row r="107" spans="2:31" ht="12.7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 ht="12.7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  <row r="109" spans="2:31" ht="12.7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</row>
    <row r="110" spans="2:31" ht="12.7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</row>
    <row r="111" spans="2:31" ht="12.7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</row>
    <row r="112" spans="2:31" ht="12.7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</row>
    <row r="113" spans="2:31" ht="12.7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2:31" ht="12.75">
      <c r="B114" s="110"/>
      <c r="C114" s="110"/>
      <c r="D114" s="110"/>
      <c r="E114" s="110"/>
      <c r="F114" s="110"/>
      <c r="G114" s="123"/>
      <c r="H114" s="123"/>
      <c r="I114" s="123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</row>
    <row r="115" spans="2:31" ht="12.75">
      <c r="B115" s="123"/>
      <c r="C115" s="123"/>
      <c r="D115" s="123"/>
      <c r="E115" s="123"/>
      <c r="F115" s="123"/>
      <c r="G115" s="123"/>
      <c r="H115" s="123"/>
      <c r="I115" s="123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</row>
    <row r="116" spans="2:31" ht="12.75">
      <c r="B116" s="123"/>
      <c r="C116" s="123"/>
      <c r="D116" s="123"/>
      <c r="E116" s="123"/>
      <c r="F116" s="123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2:31" ht="12.7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2:31" ht="12.7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</row>
    <row r="119" spans="2:31" ht="12.7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</row>
    <row r="120" spans="2:31" ht="12.7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</row>
    <row r="121" spans="2:31" ht="12.7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</row>
    <row r="122" spans="2:31" ht="12.7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2:31" ht="12.7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</row>
    <row r="124" spans="2:31" ht="12.7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 spans="2:31" ht="12.7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</row>
    <row r="126" spans="2:31" ht="12.7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</row>
    <row r="127" spans="2:31" ht="12.7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</row>
    <row r="128" spans="2:31" ht="12.7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</row>
    <row r="129" spans="2:31" ht="12.7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2:31" ht="12.7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</row>
    <row r="131" spans="2:31" ht="12.7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</row>
    <row r="132" spans="2:31" ht="12.7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</row>
    <row r="133" spans="2:31" ht="12.7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</row>
    <row r="134" spans="2:31" ht="12.7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</row>
    <row r="135" spans="2:31" ht="12.7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</row>
    <row r="136" spans="2:31" ht="12.7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</row>
    <row r="137" spans="2:31" ht="12.7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</row>
    <row r="138" spans="2:31" ht="12.7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</row>
    <row r="139" spans="2:31" ht="12.7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</row>
    <row r="140" spans="2:31" ht="12.7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</row>
    <row r="141" spans="2:31" ht="12.7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</row>
    <row r="142" spans="2:31" ht="12.7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</row>
    <row r="143" spans="2:31" ht="12.75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</row>
    <row r="144" spans="2:31" ht="12.75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</row>
    <row r="145" spans="2:31" ht="12.7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  <row r="146" spans="2:31" ht="12.7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</row>
    <row r="147" spans="2:31" ht="12.7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</row>
    <row r="148" spans="2:31" ht="12.7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</row>
    <row r="149" spans="2:31" ht="12.7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</row>
    <row r="150" spans="2:31" ht="12.7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</row>
    <row r="151" spans="2:31" ht="12.7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</row>
    <row r="152" spans="2:31" ht="12.75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</row>
    <row r="153" spans="2:31" ht="12.75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</row>
    <row r="154" spans="2:31" ht="12.7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</row>
    <row r="155" spans="2:31" ht="12.75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</row>
    <row r="156" spans="2:31" ht="12.7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</row>
    <row r="157" spans="2:31" ht="12.7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</row>
    <row r="158" spans="2:31" ht="12.7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</row>
    <row r="159" spans="2:31" ht="12.7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23"/>
      <c r="O159" s="123"/>
      <c r="P159" s="123"/>
      <c r="Q159" s="123"/>
      <c r="R159" s="123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</row>
    <row r="160" spans="2:31" ht="12.7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23"/>
      <c r="O160" s="123"/>
      <c r="P160" s="123"/>
      <c r="Q160" s="123"/>
      <c r="R160" s="123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</row>
    <row r="161" spans="2:31" ht="12.7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</row>
    <row r="162" spans="2:31" ht="12.7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</row>
    <row r="163" spans="2:31" ht="12.7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</row>
    <row r="164" spans="2:31" ht="12.7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</row>
    <row r="165" spans="2:31" ht="12.7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</row>
    <row r="166" spans="2:31" ht="12.7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</row>
    <row r="167" spans="2:31" ht="12.7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</row>
    <row r="168" spans="2:31" ht="12.75">
      <c r="B168" s="123"/>
      <c r="C168" s="123"/>
      <c r="D168" s="123"/>
      <c r="E168" s="123"/>
      <c r="F168" s="123"/>
      <c r="G168" s="123"/>
      <c r="H168" s="123"/>
      <c r="I168" s="123"/>
      <c r="J168" s="110"/>
      <c r="K168" s="110"/>
      <c r="L168" s="110"/>
      <c r="M168" s="110"/>
      <c r="N168" s="123"/>
      <c r="O168" s="123"/>
      <c r="P168" s="123"/>
      <c r="Q168" s="123"/>
      <c r="R168" s="123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</row>
    <row r="169" spans="2:31" ht="12.75">
      <c r="B169" s="123"/>
      <c r="C169" s="123"/>
      <c r="D169" s="123"/>
      <c r="E169" s="123"/>
      <c r="F169" s="123"/>
      <c r="G169" s="123"/>
      <c r="H169" s="123"/>
      <c r="I169" s="123"/>
      <c r="J169" s="110"/>
      <c r="K169" s="110"/>
      <c r="L169" s="110"/>
      <c r="M169" s="110"/>
      <c r="N169" s="123"/>
      <c r="O169" s="123"/>
      <c r="P169" s="123"/>
      <c r="Q169" s="123"/>
      <c r="R169" s="123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</row>
    <row r="170" spans="2:31" ht="12.7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</row>
    <row r="171" spans="2:31" ht="12.7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5"/>
      <c r="O171" s="115"/>
      <c r="P171" s="115"/>
      <c r="Q171" s="115"/>
      <c r="R171" s="115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</row>
    <row r="172" spans="2:31" ht="12.7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</row>
    <row r="173" spans="2:31" ht="12.7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</row>
    <row r="174" spans="2:31" ht="12.7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</row>
    <row r="175" spans="2:31" ht="12.7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</row>
    <row r="176" spans="2:31" ht="12.7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</row>
    <row r="177" spans="2:31" ht="12.7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</row>
    <row r="178" spans="2:31" ht="12.7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</row>
    <row r="179" spans="2:31" ht="12.7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</row>
    <row r="180" spans="2:31" ht="12.7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</row>
    <row r="181" spans="2:31" ht="12.7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</row>
    <row r="182" spans="2:31" ht="12.7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</row>
    <row r="183" spans="2:31" ht="12.7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</row>
    <row r="184" spans="2:31" ht="12.7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</row>
    <row r="185" spans="2:31" ht="12.7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</row>
    <row r="186" spans="2:31" ht="12.7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</row>
    <row r="187" spans="2:31" ht="12.7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</row>
    <row r="188" spans="2:31" ht="12.75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</row>
    <row r="189" spans="2:31" ht="12.75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</row>
    <row r="190" spans="2:31" ht="12.7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</row>
    <row r="191" spans="2:31" ht="12.7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</row>
    <row r="192" spans="2:31" ht="12.7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</row>
    <row r="193" spans="2:31" ht="12.7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</row>
    <row r="194" spans="2:31" ht="12.7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</row>
    <row r="195" spans="2:31" ht="12.75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</row>
    <row r="196" spans="2:31" ht="12.75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</row>
    <row r="197" spans="2:31" ht="12.75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</row>
    <row r="198" spans="2:31" ht="12.75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</row>
    <row r="199" spans="2:31" ht="12.75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</row>
    <row r="200" spans="2:31" ht="12.75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</row>
    <row r="201" spans="2:31" ht="12.75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</row>
    <row r="202" spans="2:31" ht="12.7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</row>
    <row r="203" spans="2:31" ht="12.75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</row>
    <row r="204" spans="2:31" ht="12.75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23"/>
      <c r="O204" s="123"/>
      <c r="P204" s="123"/>
      <c r="Q204" s="123"/>
      <c r="R204" s="123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</row>
    <row r="205" spans="2:31" ht="12.75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23"/>
      <c r="O205" s="123"/>
      <c r="P205" s="123"/>
      <c r="Q205" s="123"/>
      <c r="R205" s="123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</row>
    <row r="206" spans="2:31" ht="12.75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</row>
    <row r="207" spans="2:31" ht="12.7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</row>
    <row r="208" spans="2:31" ht="12.7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</row>
    <row r="209" spans="2:31" ht="12.75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</row>
    <row r="210" spans="2:31" ht="12.75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</row>
    <row r="211" spans="2:31" ht="12.75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</row>
    <row r="212" spans="2:31" ht="12.75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</row>
    <row r="213" spans="2:31" ht="12.75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</row>
    <row r="214" spans="2:31" ht="12.75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</row>
    <row r="215" spans="2:31" ht="12.75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</row>
    <row r="216" spans="2:31" ht="12.75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</row>
    <row r="217" spans="2:31" ht="12.75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</row>
    <row r="218" spans="2:31" ht="12.75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</row>
    <row r="219" spans="2:31" ht="12.75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</row>
    <row r="220" spans="2:31" ht="12.75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</row>
    <row r="221" spans="2:31" ht="12.75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</row>
    <row r="222" spans="2:31" ht="12.75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</row>
    <row r="223" spans="2:31" ht="12.75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</row>
    <row r="224" spans="2:31" ht="12.75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</row>
    <row r="225" spans="2:31" ht="12.75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</row>
    <row r="226" spans="2:31" ht="12.75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</row>
    <row r="227" spans="2:31" ht="12.75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</row>
    <row r="228" spans="2:31" ht="12.75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</row>
    <row r="229" spans="2:31" ht="12.75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</row>
    <row r="230" spans="2:31" ht="12.75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</row>
    <row r="231" spans="2:31" ht="12.75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</row>
    <row r="232" spans="2:31" ht="12.75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</row>
    <row r="233" spans="2:31" ht="12.75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</row>
    <row r="234" spans="2:31" ht="12.75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</row>
    <row r="235" spans="2:31" ht="12.75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</row>
    <row r="236" spans="2:31" ht="12.75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</row>
    <row r="237" spans="2:31" ht="12.75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</row>
    <row r="238" spans="2:31" ht="12.75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</row>
    <row r="239" spans="2:31" ht="12.75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</row>
    <row r="240" spans="2:31" ht="12.75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</row>
    <row r="241" spans="2:31" ht="12.75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</row>
    <row r="242" spans="2:31" ht="12.75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</row>
    <row r="243" spans="2:31" ht="12.75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</row>
    <row r="244" spans="2:31" ht="12.75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</row>
    <row r="245" spans="2:31" ht="12.75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</row>
    <row r="246" spans="2:31" ht="12.75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</row>
    <row r="247" spans="2:31" ht="12.75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</row>
    <row r="248" spans="2:31" ht="12.75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</row>
    <row r="249" spans="2:31" ht="12.75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</row>
    <row r="250" spans="2:31" ht="12.75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</row>
    <row r="251" spans="2:31" ht="12.75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</row>
    <row r="252" spans="2:31" ht="12.75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</row>
    <row r="253" spans="2:31" ht="12.75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</row>
    <row r="254" spans="2:31" ht="12.75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</row>
    <row r="255" spans="2:31" ht="12.75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</row>
    <row r="256" spans="2:31" ht="12.75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</row>
    <row r="257" spans="2:31" ht="12.75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</row>
    <row r="258" spans="2:31" ht="12.75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</row>
    <row r="259" spans="2:31" ht="12.75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</row>
    <row r="260" spans="2:31" ht="12.75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</row>
  </sheetData>
  <sheetProtection/>
  <mergeCells count="22">
    <mergeCell ref="A4:G4"/>
    <mergeCell ref="J5:K5"/>
    <mergeCell ref="F1:K1"/>
    <mergeCell ref="A2:G2"/>
    <mergeCell ref="J2:K2"/>
    <mergeCell ref="A3:L3"/>
    <mergeCell ref="N74:V74"/>
    <mergeCell ref="L6:L7"/>
    <mergeCell ref="M6:M7"/>
    <mergeCell ref="A8:K8"/>
    <mergeCell ref="A42:K42"/>
    <mergeCell ref="A6:A7"/>
    <mergeCell ref="B6:B7"/>
    <mergeCell ref="C6:E6"/>
    <mergeCell ref="F6:G6"/>
    <mergeCell ref="H6:H7"/>
    <mergeCell ref="J6:K6"/>
    <mergeCell ref="B5:E5"/>
    <mergeCell ref="N72:V72"/>
    <mergeCell ref="B73:M73"/>
    <mergeCell ref="N73:V73"/>
    <mergeCell ref="I6:I7"/>
  </mergeCells>
  <printOptions/>
  <pageMargins left="0.68" right="0.2" top="0.29" bottom="0.2" header="0.29" footer="0.2"/>
  <pageSetup fitToHeight="1" fitToWidth="1"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Z244"/>
  <sheetViews>
    <sheetView tabSelected="1" view="pageBreakPreview" zoomScale="80" zoomScaleSheetLayoutView="80" workbookViewId="0" topLeftCell="A34">
      <selection activeCell="J42" sqref="J42"/>
    </sheetView>
  </sheetViews>
  <sheetFormatPr defaultColWidth="9.140625" defaultRowHeight="12.75"/>
  <cols>
    <col min="1" max="1" width="49.8515625" style="0" customWidth="1"/>
    <col min="2" max="2" width="13.57421875" style="0" customWidth="1"/>
    <col min="3" max="3" width="16.140625" style="0" customWidth="1"/>
    <col min="4" max="4" width="14.7109375" style="0" customWidth="1"/>
    <col min="5" max="5" width="13.421875" style="0" customWidth="1"/>
    <col min="6" max="6" width="13.28125" style="0" customWidth="1"/>
    <col min="7" max="7" width="13.00390625" style="0" customWidth="1"/>
    <col min="8" max="8" width="10.57421875" style="0" bestFit="1" customWidth="1"/>
    <col min="9" max="9" width="14.57421875" style="0" customWidth="1"/>
    <col min="10" max="10" width="70.421875" style="0" customWidth="1"/>
    <col min="11" max="11" width="11.421875" style="0" customWidth="1"/>
    <col min="12" max="12" width="12.00390625" style="0" customWidth="1"/>
  </cols>
  <sheetData>
    <row r="1" spans="4:6" ht="16.5" customHeight="1">
      <c r="D1" s="227" t="s">
        <v>202</v>
      </c>
      <c r="E1" s="227"/>
      <c r="F1" s="227"/>
    </row>
    <row r="2" spans="4:7" ht="17.25" customHeight="1">
      <c r="D2" s="261" t="s">
        <v>193</v>
      </c>
      <c r="E2" s="261"/>
      <c r="F2" s="261"/>
      <c r="G2" s="261"/>
    </row>
    <row r="3" spans="4:7" ht="17.25" customHeight="1">
      <c r="D3" s="261"/>
      <c r="E3" s="261"/>
      <c r="F3" s="261"/>
      <c r="G3" s="261"/>
    </row>
    <row r="4" spans="1:7" ht="20.25" customHeight="1">
      <c r="A4" s="259" t="s">
        <v>189</v>
      </c>
      <c r="B4" s="259"/>
      <c r="C4" s="259"/>
      <c r="D4" s="259"/>
      <c r="E4" s="259"/>
      <c r="F4" s="259"/>
      <c r="G4" s="259"/>
    </row>
    <row r="5" spans="1:7" ht="15.75" customHeight="1">
      <c r="A5" s="259" t="s">
        <v>88</v>
      </c>
      <c r="B5" s="259"/>
      <c r="C5" s="259"/>
      <c r="D5" s="259"/>
      <c r="E5" s="259"/>
      <c r="F5" s="259"/>
      <c r="G5" s="259"/>
    </row>
    <row r="6" spans="1:14" ht="15" customHeight="1" thickBot="1">
      <c r="A6" s="256" t="s">
        <v>191</v>
      </c>
      <c r="B6" s="256"/>
      <c r="C6" s="256"/>
      <c r="D6" s="256"/>
      <c r="E6" s="256"/>
      <c r="F6" s="256"/>
      <c r="G6" s="256"/>
      <c r="L6" s="6"/>
      <c r="N6" s="6"/>
    </row>
    <row r="7" spans="1:14" ht="20.25" customHeight="1">
      <c r="A7" s="235" t="s">
        <v>2</v>
      </c>
      <c r="B7" s="236" t="s">
        <v>91</v>
      </c>
      <c r="C7" s="254" t="s">
        <v>69</v>
      </c>
      <c r="D7" s="255"/>
      <c r="E7" s="236" t="s">
        <v>90</v>
      </c>
      <c r="F7" s="236"/>
      <c r="G7" s="262" t="s">
        <v>190</v>
      </c>
      <c r="H7" s="247"/>
      <c r="L7" s="6"/>
      <c r="N7" s="6"/>
    </row>
    <row r="8" spans="1:14" ht="21" customHeight="1">
      <c r="A8" s="251"/>
      <c r="B8" s="252"/>
      <c r="C8" s="7" t="s">
        <v>68</v>
      </c>
      <c r="D8" s="7" t="s">
        <v>89</v>
      </c>
      <c r="E8" s="7" t="s">
        <v>6</v>
      </c>
      <c r="F8" s="7" t="s">
        <v>7</v>
      </c>
      <c r="G8" s="263"/>
      <c r="H8" s="247"/>
      <c r="L8" s="6"/>
      <c r="N8" s="6"/>
    </row>
    <row r="9" spans="1:14" ht="12" customHeight="1">
      <c r="A9" s="248" t="s">
        <v>9</v>
      </c>
      <c r="B9" s="249"/>
      <c r="C9" s="249"/>
      <c r="D9" s="249"/>
      <c r="E9" s="249"/>
      <c r="F9" s="249"/>
      <c r="G9" s="250"/>
      <c r="H9" s="10"/>
      <c r="L9" s="6"/>
      <c r="N9" s="6"/>
    </row>
    <row r="10" spans="1:14" ht="21" customHeight="1">
      <c r="A10" s="11" t="s">
        <v>10</v>
      </c>
      <c r="B10" s="137">
        <v>288320.06899999996</v>
      </c>
      <c r="C10" s="12">
        <v>318320.846</v>
      </c>
      <c r="D10" s="13">
        <v>316428.62396</v>
      </c>
      <c r="E10" s="12">
        <v>-1892.2220400000224</v>
      </c>
      <c r="F10" s="12">
        <v>99.40556138129891</v>
      </c>
      <c r="G10" s="14">
        <v>109.74908026953894</v>
      </c>
      <c r="H10" s="10"/>
      <c r="I10" s="16"/>
      <c r="L10" s="6"/>
      <c r="N10" s="6"/>
    </row>
    <row r="11" spans="1:14" ht="29.25" customHeight="1">
      <c r="A11" s="11" t="s">
        <v>11</v>
      </c>
      <c r="B11" s="12">
        <v>266.16185</v>
      </c>
      <c r="C11" s="12">
        <v>4600</v>
      </c>
      <c r="D11" s="17">
        <v>2999.46322</v>
      </c>
      <c r="E11" s="12">
        <v>-1600.53678</v>
      </c>
      <c r="F11" s="12">
        <v>65.20572217391305</v>
      </c>
      <c r="G11" s="14" t="s">
        <v>92</v>
      </c>
      <c r="H11" s="10"/>
      <c r="I11" s="16"/>
      <c r="L11" s="6"/>
      <c r="N11" s="6"/>
    </row>
    <row r="12" spans="1:14" ht="19.5" customHeight="1">
      <c r="A12" s="11" t="s">
        <v>12</v>
      </c>
      <c r="B12" s="12">
        <v>84.898</v>
      </c>
      <c r="C12" s="12">
        <v>243</v>
      </c>
      <c r="D12" s="17">
        <v>328.03746</v>
      </c>
      <c r="E12" s="12">
        <v>85.03746000000001</v>
      </c>
      <c r="F12" s="12">
        <v>134.99483950617284</v>
      </c>
      <c r="G12" s="14" t="s">
        <v>86</v>
      </c>
      <c r="H12" s="10"/>
      <c r="I12" s="16"/>
      <c r="L12" s="6"/>
      <c r="N12" s="6"/>
    </row>
    <row r="13" spans="1:14" ht="18" customHeight="1">
      <c r="A13" s="11" t="s">
        <v>13</v>
      </c>
      <c r="B13" s="17">
        <v>45288.545920000004</v>
      </c>
      <c r="C13" s="12">
        <v>47802</v>
      </c>
      <c r="D13" s="17">
        <v>45840.31795</v>
      </c>
      <c r="E13" s="12">
        <v>-1961.682050000003</v>
      </c>
      <c r="F13" s="12">
        <v>95.89623436257897</v>
      </c>
      <c r="G13" s="14">
        <v>101.21834785990849</v>
      </c>
      <c r="H13" s="10"/>
      <c r="I13" s="16"/>
      <c r="L13" s="6"/>
      <c r="N13" s="6"/>
    </row>
    <row r="14" spans="1:14" ht="16.5" customHeight="1">
      <c r="A14" s="18" t="s">
        <v>14</v>
      </c>
      <c r="B14" s="19">
        <v>13098.82633</v>
      </c>
      <c r="C14" s="20">
        <v>13126</v>
      </c>
      <c r="D14" s="19">
        <v>12557.28793</v>
      </c>
      <c r="E14" s="20">
        <v>-568.7120699999996</v>
      </c>
      <c r="F14" s="20">
        <v>95.66728576870334</v>
      </c>
      <c r="G14" s="21">
        <v>95.86574868345477</v>
      </c>
      <c r="H14" s="10"/>
      <c r="I14" s="16"/>
      <c r="L14" s="6"/>
      <c r="N14" s="23"/>
    </row>
    <row r="15" spans="1:9" ht="18" customHeight="1">
      <c r="A15" s="18" t="s">
        <v>15</v>
      </c>
      <c r="B15" s="19">
        <v>32189.71959</v>
      </c>
      <c r="C15" s="20">
        <v>34676</v>
      </c>
      <c r="D15" s="19">
        <v>33283.03002</v>
      </c>
      <c r="E15" s="20">
        <v>-1392.9699800000017</v>
      </c>
      <c r="F15" s="20">
        <v>95.98289889260583</v>
      </c>
      <c r="G15" s="21">
        <v>103.39645838461931</v>
      </c>
      <c r="H15" s="10"/>
      <c r="I15" s="16"/>
    </row>
    <row r="16" spans="1:9" ht="20.25" customHeight="1">
      <c r="A16" s="11" t="s">
        <v>16</v>
      </c>
      <c r="B16" s="12">
        <v>5179.188539999999</v>
      </c>
      <c r="C16" s="12">
        <v>5811.2</v>
      </c>
      <c r="D16" s="12">
        <v>5192.5153</v>
      </c>
      <c r="E16" s="12">
        <v>-618.6846999999998</v>
      </c>
      <c r="F16" s="12">
        <v>89.35358101596917</v>
      </c>
      <c r="G16" s="14">
        <v>100.25731366790522</v>
      </c>
      <c r="H16" s="10"/>
      <c r="I16" s="16"/>
    </row>
    <row r="17" spans="1:9" ht="20.25" customHeight="1">
      <c r="A17" s="25" t="s">
        <v>63</v>
      </c>
      <c r="B17" s="20">
        <v>6.78011</v>
      </c>
      <c r="C17" s="20"/>
      <c r="D17" s="19">
        <v>0.35605</v>
      </c>
      <c r="E17" s="20"/>
      <c r="F17" s="20"/>
      <c r="G17" s="28"/>
      <c r="H17" s="10"/>
      <c r="I17" s="16"/>
    </row>
    <row r="18" spans="1:9" ht="15.75" customHeight="1">
      <c r="A18" s="25" t="s">
        <v>18</v>
      </c>
      <c r="B18" s="26">
        <v>33.71472</v>
      </c>
      <c r="C18" s="26">
        <v>31.2</v>
      </c>
      <c r="D18" s="27">
        <v>37.37429</v>
      </c>
      <c r="E18" s="27">
        <v>6.174290000000003</v>
      </c>
      <c r="F18" s="27">
        <v>119.78939102564104</v>
      </c>
      <c r="G18" s="136">
        <v>110.8545169587646</v>
      </c>
      <c r="H18" s="10"/>
      <c r="I18" s="16"/>
    </row>
    <row r="19" spans="1:9" ht="24" customHeight="1">
      <c r="A19" s="25" t="s">
        <v>19</v>
      </c>
      <c r="B19" s="26">
        <v>5138.69371</v>
      </c>
      <c r="C19" s="26">
        <v>5600</v>
      </c>
      <c r="D19" s="27">
        <v>5156.74896</v>
      </c>
      <c r="E19" s="27">
        <v>-443.2510400000001</v>
      </c>
      <c r="F19" s="27">
        <v>92.08480285714286</v>
      </c>
      <c r="G19" s="136">
        <v>100.35135875027663</v>
      </c>
      <c r="H19" s="10"/>
      <c r="I19" s="16"/>
    </row>
    <row r="20" spans="1:9" ht="20.25" customHeight="1">
      <c r="A20" s="29" t="s">
        <v>20</v>
      </c>
      <c r="B20" s="24">
        <v>8.78051</v>
      </c>
      <c r="C20" s="20"/>
      <c r="D20" s="13"/>
      <c r="E20" s="12"/>
      <c r="F20" s="12"/>
      <c r="G20" s="31">
        <v>0</v>
      </c>
      <c r="H20" s="10"/>
      <c r="I20" s="16"/>
    </row>
    <row r="21" spans="1:9" ht="22.5" customHeight="1">
      <c r="A21" s="11" t="s">
        <v>22</v>
      </c>
      <c r="B21" s="17">
        <v>78.09833</v>
      </c>
      <c r="C21" s="12">
        <v>160</v>
      </c>
      <c r="D21" s="17">
        <v>56.195</v>
      </c>
      <c r="E21" s="12">
        <v>-103.805</v>
      </c>
      <c r="F21" s="12">
        <v>35.121875</v>
      </c>
      <c r="G21" s="31">
        <v>71.9541634244932</v>
      </c>
      <c r="H21" s="10"/>
      <c r="I21" s="16"/>
    </row>
    <row r="22" spans="1:9" ht="42.75" customHeight="1">
      <c r="A22" s="11" t="s">
        <v>192</v>
      </c>
      <c r="B22" s="17">
        <v>3780.30566</v>
      </c>
      <c r="C22" s="12">
        <v>2810.8</v>
      </c>
      <c r="D22" s="17">
        <v>2935.57107</v>
      </c>
      <c r="E22" s="12">
        <v>124.77106999999978</v>
      </c>
      <c r="F22" s="12">
        <v>104.4389878326455</v>
      </c>
      <c r="G22" s="31">
        <v>77.65433099925576</v>
      </c>
      <c r="H22" s="10"/>
      <c r="I22" s="16"/>
    </row>
    <row r="23" spans="1:9" ht="19.5" customHeight="1">
      <c r="A23" s="11" t="s">
        <v>25</v>
      </c>
      <c r="B23" s="17">
        <v>202.0009</v>
      </c>
      <c r="C23" s="12">
        <v>126.9</v>
      </c>
      <c r="D23" s="13">
        <v>192.72642</v>
      </c>
      <c r="E23" s="12">
        <v>65.82641999999998</v>
      </c>
      <c r="F23" s="12">
        <v>151.87267139479903</v>
      </c>
      <c r="G23" s="14">
        <v>95.40869372364182</v>
      </c>
      <c r="H23" s="10"/>
      <c r="I23" s="16"/>
    </row>
    <row r="24" spans="1:9" ht="21.75" customHeight="1" thickBot="1">
      <c r="A24" s="32" t="s">
        <v>26</v>
      </c>
      <c r="B24" s="33">
        <v>1628.53505</v>
      </c>
      <c r="C24" s="34">
        <v>1473.2</v>
      </c>
      <c r="D24" s="35">
        <v>1485.50695</v>
      </c>
      <c r="E24" s="12">
        <v>12.306949999999915</v>
      </c>
      <c r="F24" s="12">
        <v>100.83538894922617</v>
      </c>
      <c r="G24" s="14">
        <v>91.21737662324185</v>
      </c>
      <c r="H24" s="10"/>
      <c r="I24" s="37"/>
    </row>
    <row r="25" spans="1:9" ht="22.5" customHeight="1" thickBot="1">
      <c r="A25" s="38" t="s">
        <v>27</v>
      </c>
      <c r="B25" s="40">
        <v>344903.6837599999</v>
      </c>
      <c r="C25" s="40">
        <v>381347.94600000005</v>
      </c>
      <c r="D25" s="40">
        <v>375458.95733000006</v>
      </c>
      <c r="E25" s="40">
        <v>-5888.9886699999915</v>
      </c>
      <c r="F25" s="40">
        <v>98.45574396511894</v>
      </c>
      <c r="G25" s="42">
        <v>108.8590742890592</v>
      </c>
      <c r="H25" s="44"/>
      <c r="I25" s="130"/>
    </row>
    <row r="26" spans="1:10" ht="19.5" customHeight="1">
      <c r="A26" s="45" t="s">
        <v>28</v>
      </c>
      <c r="B26" s="46">
        <v>132488.8</v>
      </c>
      <c r="C26" s="47">
        <v>158892.6</v>
      </c>
      <c r="D26" s="126">
        <v>158892.6</v>
      </c>
      <c r="E26" s="12">
        <v>0</v>
      </c>
      <c r="F26" s="12">
        <v>100</v>
      </c>
      <c r="G26" s="48">
        <v>119.92908079777311</v>
      </c>
      <c r="H26" s="10"/>
      <c r="I26" s="16"/>
      <c r="J26" s="124"/>
    </row>
    <row r="27" spans="1:9" ht="26.25" customHeight="1">
      <c r="A27" s="50" t="s">
        <v>29</v>
      </c>
      <c r="B27" s="17">
        <v>41456</v>
      </c>
      <c r="C27" s="12">
        <v>15318</v>
      </c>
      <c r="D27" s="17">
        <v>15318</v>
      </c>
      <c r="E27" s="12">
        <v>0</v>
      </c>
      <c r="F27" s="12">
        <v>100</v>
      </c>
      <c r="G27" s="48">
        <v>36.9500192975685</v>
      </c>
      <c r="H27" s="10"/>
      <c r="I27" s="16"/>
    </row>
    <row r="28" spans="1:9" ht="40.5" customHeight="1">
      <c r="A28" s="50" t="s">
        <v>58</v>
      </c>
      <c r="B28" s="17">
        <v>447.3</v>
      </c>
      <c r="C28" s="12">
        <v>474.9</v>
      </c>
      <c r="D28" s="17">
        <v>474.9</v>
      </c>
      <c r="E28" s="12">
        <v>0</v>
      </c>
      <c r="F28" s="12">
        <v>100</v>
      </c>
      <c r="G28" s="48">
        <v>106.17035546613009</v>
      </c>
      <c r="H28" s="10"/>
      <c r="I28" s="16"/>
    </row>
    <row r="29" spans="1:10" ht="27" customHeight="1">
      <c r="A29" s="50" t="s">
        <v>66</v>
      </c>
      <c r="B29" s="17">
        <v>1759.5</v>
      </c>
      <c r="C29" s="17"/>
      <c r="D29" s="17"/>
      <c r="E29" s="12"/>
      <c r="F29" s="12"/>
      <c r="G29" s="14"/>
      <c r="H29" s="10"/>
      <c r="I29" s="16"/>
      <c r="J29" s="127"/>
    </row>
    <row r="30" spans="1:9" ht="19.5" customHeight="1" thickBot="1">
      <c r="A30" s="52" t="s">
        <v>94</v>
      </c>
      <c r="B30" s="33">
        <v>2000</v>
      </c>
      <c r="C30" s="34"/>
      <c r="D30" s="33"/>
      <c r="E30" s="12"/>
      <c r="F30" s="12"/>
      <c r="G30" s="53"/>
      <c r="H30" s="10"/>
      <c r="I30" s="16"/>
    </row>
    <row r="31" spans="1:9" ht="16.5" customHeight="1" thickBot="1">
      <c r="A31" s="54" t="s">
        <v>31</v>
      </c>
      <c r="B31" s="55">
        <v>523055.2837599999</v>
      </c>
      <c r="C31" s="55">
        <v>556033.4460000001</v>
      </c>
      <c r="D31" s="55">
        <v>550144.4573300001</v>
      </c>
      <c r="E31" s="55">
        <v>-5888.9886699999915</v>
      </c>
      <c r="F31" s="55">
        <v>98.9408930861328</v>
      </c>
      <c r="G31" s="56">
        <v>105.17902684688869</v>
      </c>
      <c r="H31" s="10"/>
      <c r="I31" s="16"/>
    </row>
    <row r="32" spans="1:9" ht="22.5" customHeight="1" thickBot="1">
      <c r="A32" s="45" t="s">
        <v>32</v>
      </c>
      <c r="B32" s="58">
        <v>256971.527</v>
      </c>
      <c r="C32" s="47">
        <v>285060.083</v>
      </c>
      <c r="D32" s="46">
        <v>270992.53187</v>
      </c>
      <c r="E32" s="12">
        <v>-14067.551129999978</v>
      </c>
      <c r="F32" s="12">
        <v>95.06505751982118</v>
      </c>
      <c r="G32" s="48">
        <v>105.45624841541297</v>
      </c>
      <c r="H32" s="10"/>
      <c r="I32" s="16"/>
    </row>
    <row r="33" spans="1:9" ht="22.5" customHeight="1" thickBot="1">
      <c r="A33" s="54" t="s">
        <v>33</v>
      </c>
      <c r="B33" s="39">
        <v>780026.8107599999</v>
      </c>
      <c r="C33" s="39">
        <v>841093.5290000001</v>
      </c>
      <c r="D33" s="39">
        <v>821136.9892000002</v>
      </c>
      <c r="E33" s="39">
        <v>-19956.53979999991</v>
      </c>
      <c r="F33" s="39">
        <v>97.62731026789294</v>
      </c>
      <c r="G33" s="42">
        <v>105.27035454075555</v>
      </c>
      <c r="H33" s="10"/>
      <c r="I33" s="16"/>
    </row>
    <row r="34" spans="1:9" ht="18" customHeight="1">
      <c r="A34" s="232" t="s">
        <v>34</v>
      </c>
      <c r="B34" s="233"/>
      <c r="C34" s="233"/>
      <c r="D34" s="233"/>
      <c r="E34" s="233"/>
      <c r="F34" s="233"/>
      <c r="G34" s="234"/>
      <c r="H34" s="10"/>
      <c r="I34" s="16"/>
    </row>
    <row r="35" spans="1:9" ht="18" customHeight="1">
      <c r="A35" s="59" t="s">
        <v>35</v>
      </c>
      <c r="B35" s="60">
        <v>1898.9793799999998</v>
      </c>
      <c r="C35" s="61">
        <v>2217.6</v>
      </c>
      <c r="D35" s="60">
        <v>1183.82304</v>
      </c>
      <c r="E35" s="61">
        <v>-1033.77696</v>
      </c>
      <c r="F35" s="61">
        <v>53.38307359307359</v>
      </c>
      <c r="G35" s="128">
        <v>62.33996284888571</v>
      </c>
      <c r="H35" s="10"/>
      <c r="I35" s="16"/>
    </row>
    <row r="36" spans="1:9" ht="29.25" customHeight="1">
      <c r="A36" s="11" t="s">
        <v>37</v>
      </c>
      <c r="B36" s="17">
        <v>1607.36919</v>
      </c>
      <c r="C36" s="65">
        <v>1932</v>
      </c>
      <c r="D36" s="65">
        <v>858.68724</v>
      </c>
      <c r="E36" s="65">
        <v>-1073.31276</v>
      </c>
      <c r="F36" s="65">
        <v>44.445509316770185</v>
      </c>
      <c r="G36" s="64">
        <v>53.421904895414855</v>
      </c>
      <c r="H36" s="10"/>
      <c r="I36" s="16"/>
    </row>
    <row r="37" spans="1:9" ht="28.5" customHeight="1">
      <c r="A37" s="11" t="s">
        <v>38</v>
      </c>
      <c r="B37" s="58">
        <v>284.694</v>
      </c>
      <c r="C37" s="65">
        <v>285.6</v>
      </c>
      <c r="D37" s="13">
        <v>323.1978</v>
      </c>
      <c r="E37" s="65">
        <v>37.59779999999995</v>
      </c>
      <c r="F37" s="65">
        <v>113.16449579831931</v>
      </c>
      <c r="G37" s="64">
        <v>113.52462644102086</v>
      </c>
      <c r="H37" s="10"/>
      <c r="I37" s="16"/>
    </row>
    <row r="38" spans="1:9" ht="23.25" customHeight="1">
      <c r="A38" s="66" t="s">
        <v>39</v>
      </c>
      <c r="B38" s="67">
        <v>263.3</v>
      </c>
      <c r="C38" s="67">
        <v>1415</v>
      </c>
      <c r="D38" s="67">
        <v>1438.0501900000002</v>
      </c>
      <c r="E38" s="61">
        <v>23.050190000000157</v>
      </c>
      <c r="F38" s="61">
        <v>101.62898869257953</v>
      </c>
      <c r="G38" s="128">
        <v>546.1641435624763</v>
      </c>
      <c r="H38" s="10"/>
      <c r="I38" s="16"/>
    </row>
    <row r="39" spans="1:9" ht="30.75" customHeight="1">
      <c r="A39" s="69" t="s">
        <v>40</v>
      </c>
      <c r="B39" s="70">
        <v>1523.51997</v>
      </c>
      <c r="C39" s="71">
        <v>1345</v>
      </c>
      <c r="D39" s="71">
        <v>1438.0501900000002</v>
      </c>
      <c r="E39" s="61">
        <v>93.05019000000016</v>
      </c>
      <c r="F39" s="71">
        <v>106.91822973977696</v>
      </c>
      <c r="G39" s="129">
        <v>94.38997967319064</v>
      </c>
      <c r="H39" s="10"/>
      <c r="I39" s="16"/>
    </row>
    <row r="40" spans="1:9" ht="18" customHeight="1">
      <c r="A40" s="11" t="s">
        <v>194</v>
      </c>
      <c r="B40" s="17">
        <v>812.65466</v>
      </c>
      <c r="C40" s="73">
        <v>845</v>
      </c>
      <c r="D40" s="74">
        <v>1066.7524</v>
      </c>
      <c r="E40" s="73">
        <v>221.75240000000008</v>
      </c>
      <c r="F40" s="73">
        <v>126.24288757396451</v>
      </c>
      <c r="G40" s="75">
        <v>131.26761618520715</v>
      </c>
      <c r="H40" s="10"/>
      <c r="I40" s="16"/>
    </row>
    <row r="41" spans="1:9" ht="37.5" customHeight="1">
      <c r="A41" s="11" t="s">
        <v>195</v>
      </c>
      <c r="B41" s="76">
        <v>231.47131</v>
      </c>
      <c r="C41" s="73">
        <v>100</v>
      </c>
      <c r="D41" s="13">
        <v>104.15017</v>
      </c>
      <c r="E41" s="73">
        <v>4.150170000000003</v>
      </c>
      <c r="F41" s="73">
        <v>104.15017</v>
      </c>
      <c r="G41" s="75">
        <v>44.99485054972904</v>
      </c>
      <c r="H41" s="10"/>
      <c r="I41" s="77"/>
    </row>
    <row r="42" spans="1:9" ht="29.25" customHeight="1">
      <c r="A42" s="11" t="s">
        <v>43</v>
      </c>
      <c r="B42" s="79">
        <v>477.094</v>
      </c>
      <c r="C42" s="78">
        <v>400</v>
      </c>
      <c r="D42" s="17">
        <v>267.04136</v>
      </c>
      <c r="E42" s="73">
        <v>-132.95864</v>
      </c>
      <c r="F42" s="73">
        <v>66.76034</v>
      </c>
      <c r="G42" s="75">
        <v>55.97248340997791</v>
      </c>
      <c r="H42" s="10"/>
      <c r="I42" s="16"/>
    </row>
    <row r="43" spans="1:10" ht="27.75" customHeight="1">
      <c r="A43" s="69" t="s">
        <v>65</v>
      </c>
      <c r="B43" s="70">
        <v>62.37519</v>
      </c>
      <c r="C43" s="71">
        <v>70</v>
      </c>
      <c r="D43" s="80"/>
      <c r="E43" s="71">
        <v>-70</v>
      </c>
      <c r="F43" s="73">
        <v>0</v>
      </c>
      <c r="G43" s="75">
        <v>0</v>
      </c>
      <c r="H43" s="81"/>
      <c r="I43" s="16"/>
      <c r="J43" s="143"/>
    </row>
    <row r="44" spans="1:9" ht="20.25" customHeight="1">
      <c r="A44" s="83" t="s">
        <v>44</v>
      </c>
      <c r="B44" s="84">
        <v>43268.89848</v>
      </c>
      <c r="C44" s="84">
        <v>46651</v>
      </c>
      <c r="D44" s="84">
        <v>52144.66113</v>
      </c>
      <c r="E44" s="61">
        <v>5493.66113</v>
      </c>
      <c r="F44" s="84">
        <v>111.77608439261752</v>
      </c>
      <c r="G44" s="131">
        <v>120.51303121132746</v>
      </c>
      <c r="H44" s="10"/>
      <c r="I44" s="16"/>
    </row>
    <row r="45" spans="1:9" ht="16.5" customHeight="1">
      <c r="A45" s="86" t="s">
        <v>45</v>
      </c>
      <c r="B45" s="73">
        <v>40926.25572</v>
      </c>
      <c r="C45" s="73">
        <v>41805.9</v>
      </c>
      <c r="D45" s="13">
        <v>49318.39356</v>
      </c>
      <c r="E45" s="73">
        <v>7512.493559999995</v>
      </c>
      <c r="F45" s="73">
        <v>117.96993620517678</v>
      </c>
      <c r="G45" s="85">
        <v>120.5055109302337</v>
      </c>
      <c r="H45" s="10"/>
      <c r="I45" s="16"/>
    </row>
    <row r="46" spans="1:9" ht="18.75" customHeight="1">
      <c r="A46" s="86" t="s">
        <v>46</v>
      </c>
      <c r="B46" s="65">
        <v>1810.749</v>
      </c>
      <c r="C46" s="65">
        <v>1900</v>
      </c>
      <c r="D46" s="13">
        <v>1457</v>
      </c>
      <c r="E46" s="73">
        <v>-443</v>
      </c>
      <c r="F46" s="73">
        <v>76.6842105263158</v>
      </c>
      <c r="G46" s="85">
        <v>80.4639406124206</v>
      </c>
      <c r="H46" s="10"/>
      <c r="I46" s="16"/>
    </row>
    <row r="47" spans="1:9" ht="18.75" customHeight="1">
      <c r="A47" s="87" t="s">
        <v>59</v>
      </c>
      <c r="B47" s="88">
        <v>468.69536</v>
      </c>
      <c r="C47" s="88">
        <v>2500</v>
      </c>
      <c r="D47" s="88">
        <v>1028.35874</v>
      </c>
      <c r="E47" s="73">
        <v>-1471.64126</v>
      </c>
      <c r="F47" s="73">
        <v>41.1343496</v>
      </c>
      <c r="G47" s="85" t="s">
        <v>72</v>
      </c>
      <c r="H47" s="10"/>
      <c r="I47" s="16"/>
    </row>
    <row r="48" spans="1:9" ht="21" customHeight="1">
      <c r="A48" s="86" t="s">
        <v>47</v>
      </c>
      <c r="B48" s="78">
        <v>23.15646</v>
      </c>
      <c r="C48" s="65">
        <v>390.1</v>
      </c>
      <c r="D48" s="13">
        <v>197.72139</v>
      </c>
      <c r="E48" s="73">
        <v>-192.37861</v>
      </c>
      <c r="F48" s="73">
        <v>50.684796206101</v>
      </c>
      <c r="G48" s="85" t="s">
        <v>93</v>
      </c>
      <c r="H48" s="10"/>
      <c r="I48" s="16"/>
    </row>
    <row r="49" spans="1:9" ht="21" customHeight="1">
      <c r="A49" s="86" t="s">
        <v>62</v>
      </c>
      <c r="B49" s="89">
        <v>40.04194</v>
      </c>
      <c r="C49" s="88">
        <v>55</v>
      </c>
      <c r="D49" s="35">
        <v>143.18744</v>
      </c>
      <c r="E49" s="73">
        <v>88.18744000000001</v>
      </c>
      <c r="F49" s="73" t="s">
        <v>84</v>
      </c>
      <c r="G49" s="85" t="s">
        <v>87</v>
      </c>
      <c r="H49" s="10"/>
      <c r="I49" s="16"/>
    </row>
    <row r="50" spans="1:9" s="141" customFormat="1" ht="21.75" customHeight="1" thickBot="1">
      <c r="A50" s="91" t="s">
        <v>49</v>
      </c>
      <c r="B50" s="70">
        <v>35652.50087</v>
      </c>
      <c r="C50" s="70">
        <v>35129.991</v>
      </c>
      <c r="D50" s="70">
        <v>34657.26714</v>
      </c>
      <c r="E50" s="68">
        <v>-472.72385999999824</v>
      </c>
      <c r="F50" s="71">
        <v>98.65435815226938</v>
      </c>
      <c r="G50" s="138">
        <v>97.20851635729866</v>
      </c>
      <c r="H50" s="139"/>
      <c r="I50" s="140"/>
    </row>
    <row r="51" spans="1:9" ht="18.75" customHeight="1" thickBot="1">
      <c r="A51" s="93" t="s">
        <v>50</v>
      </c>
      <c r="B51" s="94">
        <v>82406.27389000001</v>
      </c>
      <c r="C51" s="94">
        <v>85413.591</v>
      </c>
      <c r="D51" s="94">
        <v>89423.7015</v>
      </c>
      <c r="E51" s="94">
        <v>4010.110499999995</v>
      </c>
      <c r="F51" s="94">
        <v>104.6949325664109</v>
      </c>
      <c r="G51" s="97">
        <v>108.51564726657487</v>
      </c>
      <c r="H51" s="10"/>
      <c r="I51" s="16"/>
    </row>
    <row r="52" spans="1:9" ht="19.5" customHeight="1" thickBot="1">
      <c r="A52" s="98" t="s">
        <v>51</v>
      </c>
      <c r="B52" s="99">
        <v>7450.68165</v>
      </c>
      <c r="C52" s="99">
        <v>108022.21909</v>
      </c>
      <c r="D52" s="99">
        <v>102653.99737</v>
      </c>
      <c r="E52" s="99">
        <v>-5368.221720000001</v>
      </c>
      <c r="F52" s="99">
        <v>95.03044673103095</v>
      </c>
      <c r="G52" s="100" t="s">
        <v>85</v>
      </c>
      <c r="H52" s="10"/>
      <c r="I52" s="16"/>
    </row>
    <row r="53" spans="1:9" ht="16.5" customHeight="1" thickBot="1">
      <c r="A53" s="101" t="s">
        <v>52</v>
      </c>
      <c r="B53" s="102">
        <v>89856.95554000001</v>
      </c>
      <c r="C53" s="102">
        <v>193435.81008999998</v>
      </c>
      <c r="D53" s="102">
        <v>192077.69887</v>
      </c>
      <c r="E53" s="102">
        <v>-1358.1112199999916</v>
      </c>
      <c r="F53" s="102">
        <v>99.29790082851355</v>
      </c>
      <c r="G53" s="106" t="s">
        <v>71</v>
      </c>
      <c r="H53" s="10"/>
      <c r="I53" s="16"/>
    </row>
    <row r="54" spans="1:9" ht="17.25" customHeight="1" thickBot="1">
      <c r="A54" s="105" t="s">
        <v>53</v>
      </c>
      <c r="B54" s="94">
        <v>869883.7662999999</v>
      </c>
      <c r="C54" s="96">
        <v>1034529.3390900001</v>
      </c>
      <c r="D54" s="94">
        <v>1013214.6880700001</v>
      </c>
      <c r="E54" s="102">
        <v>-21314.65101999999</v>
      </c>
      <c r="F54" s="102">
        <v>97.93967650654075</v>
      </c>
      <c r="G54" s="106">
        <v>116.47701995631554</v>
      </c>
      <c r="H54" s="10"/>
      <c r="I54" s="16"/>
    </row>
    <row r="55" spans="1:9" ht="27" customHeight="1" thickBot="1">
      <c r="A55" s="105" t="s">
        <v>54</v>
      </c>
      <c r="B55" s="94">
        <v>605461.5576499999</v>
      </c>
      <c r="C55" s="96">
        <v>641447.0370000001</v>
      </c>
      <c r="D55" s="94">
        <v>639568.1588300001</v>
      </c>
      <c r="E55" s="96">
        <v>-1878.87817000004</v>
      </c>
      <c r="F55" s="96">
        <v>99.70708755959224</v>
      </c>
      <c r="G55" s="97">
        <v>105.63315717555702</v>
      </c>
      <c r="H55" s="10"/>
      <c r="I55" s="16"/>
    </row>
    <row r="56" spans="1:8" ht="18">
      <c r="A56" s="108"/>
      <c r="B56" s="108"/>
      <c r="C56" s="108"/>
      <c r="D56" s="109"/>
      <c r="E56" s="109"/>
      <c r="F56" s="109"/>
      <c r="G56" s="109"/>
      <c r="H56" s="110"/>
    </row>
    <row r="57" spans="1:26" ht="15">
      <c r="A57" s="108"/>
      <c r="B57" s="241"/>
      <c r="C57" s="241"/>
      <c r="D57" s="241"/>
      <c r="E57" s="241"/>
      <c r="F57" s="241"/>
      <c r="G57" s="241"/>
      <c r="H57" s="241"/>
      <c r="I57" s="240"/>
      <c r="J57" s="240"/>
      <c r="K57" s="240"/>
      <c r="L57" s="240"/>
      <c r="M57" s="240"/>
      <c r="N57" s="240"/>
      <c r="O57" s="240"/>
      <c r="P57" s="240"/>
      <c r="Q57" s="24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8.75">
      <c r="A58" s="116"/>
      <c r="B58" s="142"/>
      <c r="C58" s="118"/>
      <c r="D58" s="118"/>
      <c r="E58" s="119"/>
      <c r="F58" s="118"/>
      <c r="G58" s="118"/>
      <c r="H58" s="118"/>
      <c r="I58" s="244"/>
      <c r="J58" s="240"/>
      <c r="K58" s="240"/>
      <c r="L58" s="240"/>
      <c r="M58" s="240"/>
      <c r="N58" s="240"/>
      <c r="O58" s="240"/>
      <c r="P58" s="240"/>
      <c r="Q58" s="24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5">
      <c r="A59" s="108"/>
      <c r="B59" s="12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5">
      <c r="A60" s="108"/>
      <c r="B60" s="122"/>
      <c r="C60" s="114"/>
      <c r="D60" s="114"/>
      <c r="E60" s="114"/>
      <c r="F60" s="115"/>
      <c r="G60" s="110"/>
      <c r="H60" s="110"/>
      <c r="I60" s="114"/>
      <c r="J60" s="114"/>
      <c r="K60" s="114"/>
      <c r="L60" s="114"/>
      <c r="M60" s="114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5">
      <c r="A61" s="108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5">
      <c r="A62" s="108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5">
      <c r="A63" s="108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5">
      <c r="A64" s="108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 ht="15">
      <c r="A65" s="108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15">
      <c r="A66" s="108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15">
      <c r="A67" s="108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2:26" ht="12.7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2:26" ht="12.7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2:26" ht="12.7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2:26" ht="12.7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2:26" ht="12.7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2:26" ht="12.7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2:26" ht="12.7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2:26" ht="12.7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2:26" ht="12.7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2:26" ht="12.7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2:26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2:26" ht="12.7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2:26" ht="12.7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2:26" ht="12.7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2:26" ht="12.75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2:26" ht="12.7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2:26" ht="12.7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2:26" ht="12.7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2:26" ht="12.7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2:26" ht="12.7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2:26" ht="12.7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2:26" ht="12.7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2:26" ht="12.7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2:26" ht="12.7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2:26" ht="12.7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2:26" ht="12.7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2:26" ht="12.7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2:26" ht="12.7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2:26" ht="12.7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2:26" ht="12.7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2:26" ht="12.75">
      <c r="B98" s="110"/>
      <c r="C98" s="110"/>
      <c r="D98" s="110"/>
      <c r="E98" s="110"/>
      <c r="F98" s="123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2:26" ht="12.75">
      <c r="B99" s="123"/>
      <c r="C99" s="123"/>
      <c r="D99" s="123"/>
      <c r="E99" s="123"/>
      <c r="F99" s="123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2:26" ht="12.75">
      <c r="B100" s="123"/>
      <c r="C100" s="123"/>
      <c r="D100" s="123"/>
      <c r="E100" s="123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2:26" ht="12.7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2:26" ht="12.7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2:26" ht="12.7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2:26" ht="12.7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2:26" ht="12.7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2:26" ht="12.7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2:26" ht="12.7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2:26" ht="12.7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2:26" ht="12.7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2:26" ht="12.7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2:26" ht="12.7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2:26" ht="12.7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2:26" ht="12.7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2:26" ht="12.7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2:26" ht="12.7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2:26" ht="12.7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2:26" ht="12.7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2:26" ht="12.7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2:26" ht="12.7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2:26" ht="12.7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2:26" ht="12.7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2:26" ht="12.7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2:26" ht="12.7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2:26" ht="12.7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2:26" ht="12.7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2:26" ht="12.7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2:26" ht="12.7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2:26" ht="12.7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2:26" ht="12.7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2:26" ht="12.7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2:26" ht="12.7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2:26" ht="12.7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2:26" ht="12.7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2:26" ht="12.7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2:26" ht="12.7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2:26" ht="12.7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2:26" ht="12.7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2:26" ht="12.7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2:26" ht="12.7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2:26" ht="12.7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2:26" ht="12.7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2:26" ht="12.7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2:26" ht="12.75">
      <c r="B143" s="110"/>
      <c r="C143" s="110"/>
      <c r="D143" s="110"/>
      <c r="E143" s="110"/>
      <c r="F143" s="110"/>
      <c r="G143" s="110"/>
      <c r="H143" s="110"/>
      <c r="I143" s="123"/>
      <c r="J143" s="123"/>
      <c r="K143" s="123"/>
      <c r="L143" s="123"/>
      <c r="M143" s="123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2:26" ht="12.75">
      <c r="B144" s="110"/>
      <c r="C144" s="110"/>
      <c r="D144" s="110"/>
      <c r="E144" s="110"/>
      <c r="F144" s="110"/>
      <c r="G144" s="110"/>
      <c r="H144" s="110"/>
      <c r="I144" s="123"/>
      <c r="J144" s="123"/>
      <c r="K144" s="123"/>
      <c r="L144" s="123"/>
      <c r="M144" s="123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2:26" ht="12.7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2:26" ht="12.7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2:26" ht="12.7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2:26" ht="12.7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2:26" ht="12.7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2:26" ht="12.7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2:26" ht="12.7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2:26" ht="12.75">
      <c r="B152" s="123"/>
      <c r="C152" s="123"/>
      <c r="D152" s="123"/>
      <c r="E152" s="123"/>
      <c r="F152" s="123"/>
      <c r="G152" s="110"/>
      <c r="H152" s="110"/>
      <c r="I152" s="123"/>
      <c r="J152" s="123"/>
      <c r="K152" s="123"/>
      <c r="L152" s="123"/>
      <c r="M152" s="123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2:26" ht="12.75">
      <c r="B153" s="123"/>
      <c r="C153" s="123"/>
      <c r="D153" s="123"/>
      <c r="E153" s="123"/>
      <c r="F153" s="123"/>
      <c r="G153" s="110"/>
      <c r="H153" s="110"/>
      <c r="I153" s="123"/>
      <c r="J153" s="123"/>
      <c r="K153" s="123"/>
      <c r="L153" s="123"/>
      <c r="M153" s="123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2:26" ht="12.7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2:26" ht="12.75">
      <c r="B155" s="110"/>
      <c r="C155" s="110"/>
      <c r="D155" s="110"/>
      <c r="E155" s="110"/>
      <c r="F155" s="110"/>
      <c r="G155" s="110"/>
      <c r="H155" s="110"/>
      <c r="I155" s="115"/>
      <c r="J155" s="115"/>
      <c r="K155" s="115"/>
      <c r="L155" s="115"/>
      <c r="M155" s="115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2:26" ht="12.7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2:26" ht="12.7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2:26" ht="12.7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2:26" ht="12.7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2:26" ht="12.7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2:26" ht="12.7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2:26" ht="12.7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2:26" ht="12.7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2:26" ht="12.7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2:26" ht="12.7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2:26" ht="12.7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2:26" ht="12.7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2:26" ht="12.75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2:26" ht="12.7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2:26" ht="12.7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2:26" ht="12.7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2:26" ht="12.7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2:26" ht="12.7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2:26" ht="12.7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2:26" ht="12.7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2:26" ht="12.7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2:26" ht="12.7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2:26" ht="12.7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2:26" ht="12.7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2:26" ht="12.7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2:26" ht="12.7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2:26" ht="12.7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2:26" ht="12.7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2:26" ht="12.7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2:26" ht="12.7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2:26" ht="12.7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2:26" ht="12.7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2:26" ht="12.75">
      <c r="B188" s="110"/>
      <c r="C188" s="110"/>
      <c r="D188" s="110"/>
      <c r="E188" s="110"/>
      <c r="F188" s="110"/>
      <c r="G188" s="110"/>
      <c r="H188" s="110"/>
      <c r="I188" s="123"/>
      <c r="J188" s="123"/>
      <c r="K188" s="123"/>
      <c r="L188" s="123"/>
      <c r="M188" s="123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2:26" ht="12.75">
      <c r="B189" s="110"/>
      <c r="C189" s="110"/>
      <c r="D189" s="110"/>
      <c r="E189" s="110"/>
      <c r="F189" s="110"/>
      <c r="G189" s="110"/>
      <c r="H189" s="110"/>
      <c r="I189" s="123"/>
      <c r="J189" s="123"/>
      <c r="K189" s="123"/>
      <c r="L189" s="123"/>
      <c r="M189" s="123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2:26" ht="12.7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2:26" ht="12.7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2:26" ht="12.7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2:26" ht="12.7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2:26" ht="12.7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2:26" ht="12.75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2:26" ht="12.75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2:26" ht="12.75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2:26" ht="12.75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2:26" ht="12.75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2:26" ht="12.75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2:26" ht="12.75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2:26" ht="12.7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2:26" ht="12.75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2:26" ht="12.75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2:26" ht="12.75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2:26" ht="12.75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2:26" ht="12.7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2:26" ht="12.7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2:26" ht="12.75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2:26" ht="12.75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2:26" ht="12.75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2:26" ht="12.75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2:26" ht="12.75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2:26" ht="12.75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2:26" ht="12.75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2:26" ht="12.75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2:26" ht="12.75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2:26" ht="12.75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2:26" ht="12.75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2:26" ht="12.75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2:26" ht="12.75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2:26" ht="12.75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2:26" ht="12.75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2:26" ht="12.75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2:26" ht="12.75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2:26" ht="12.75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2:26" ht="12.75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2:26" ht="12.75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2:26" ht="12.75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2:26" ht="12.75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2:26" ht="12.75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2:26" ht="12.75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2:26" ht="12.75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2:26" ht="12.75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2:26" ht="12.75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2:26" ht="12.75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2:26" ht="12.75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2:26" ht="12.75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2:26" ht="12.75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2:26" ht="12.75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2:26" ht="12.75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2:26" ht="12.75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2:26" ht="12.75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2:26" ht="12.75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</sheetData>
  <sheetProtection/>
  <mergeCells count="15">
    <mergeCell ref="I58:Q58"/>
    <mergeCell ref="H7:H8"/>
    <mergeCell ref="A9:G9"/>
    <mergeCell ref="A34:G34"/>
    <mergeCell ref="B57:H57"/>
    <mergeCell ref="I57:Q57"/>
    <mergeCell ref="A7:A8"/>
    <mergeCell ref="B7:B8"/>
    <mergeCell ref="C7:D7"/>
    <mergeCell ref="D2:G3"/>
    <mergeCell ref="E7:F7"/>
    <mergeCell ref="A5:G5"/>
    <mergeCell ref="A4:G4"/>
    <mergeCell ref="A6:G6"/>
    <mergeCell ref="G7:G8"/>
  </mergeCells>
  <printOptions/>
  <pageMargins left="0.76" right="0.15748031496062992" top="0.11811023622047245" bottom="0.07874015748031496" header="0.15748031496062992" footer="0.11811023622047245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D175"/>
  <sheetViews>
    <sheetView view="pageBreakPreview" zoomScaleNormal="75" zoomScaleSheetLayoutView="100" workbookViewId="0" topLeftCell="A1">
      <selection activeCell="D64" sqref="D64"/>
    </sheetView>
  </sheetViews>
  <sheetFormatPr defaultColWidth="9.140625" defaultRowHeight="12.75"/>
  <cols>
    <col min="1" max="1" width="69.8515625" style="146" customWidth="1"/>
    <col min="2" max="2" width="11.8515625" style="144" hidden="1" customWidth="1"/>
    <col min="3" max="3" width="12.8515625" style="144" customWidth="1"/>
    <col min="4" max="4" width="11.8515625" style="144" customWidth="1"/>
    <col min="5" max="5" width="10.8515625" style="144" customWidth="1"/>
    <col min="6" max="6" width="9.00390625" style="144" customWidth="1"/>
    <col min="7" max="7" width="11.8515625" style="144" hidden="1" customWidth="1"/>
    <col min="8" max="56" width="11.8515625" style="144" customWidth="1"/>
    <col min="57" max="16384" width="11.8515625" style="145" customWidth="1"/>
  </cols>
  <sheetData>
    <row r="1" spans="1:8" ht="15.75">
      <c r="A1" s="266" t="s">
        <v>201</v>
      </c>
      <c r="B1" s="266"/>
      <c r="C1" s="266"/>
      <c r="D1" s="266"/>
      <c r="E1" s="266"/>
      <c r="F1" s="266"/>
      <c r="G1" s="266"/>
      <c r="H1" s="266"/>
    </row>
    <row r="2" spans="1:8" ht="18" customHeight="1">
      <c r="A2" s="267" t="s">
        <v>95</v>
      </c>
      <c r="B2" s="267"/>
      <c r="C2" s="267"/>
      <c r="D2" s="267"/>
      <c r="E2" s="267"/>
      <c r="F2" s="267"/>
      <c r="G2" s="267"/>
      <c r="H2" s="267"/>
    </row>
    <row r="3" spans="2:8" ht="12" customHeight="1" thickBot="1">
      <c r="B3" s="268"/>
      <c r="C3" s="268"/>
      <c r="D3" s="147"/>
      <c r="E3" s="147"/>
      <c r="F3" s="148"/>
      <c r="G3" s="148"/>
      <c r="H3" s="149" t="s">
        <v>1</v>
      </c>
    </row>
    <row r="4" spans="1:56" s="150" customFormat="1" ht="17.25" customHeight="1">
      <c r="A4" s="269"/>
      <c r="B4" s="242" t="s">
        <v>96</v>
      </c>
      <c r="C4" s="236" t="s">
        <v>69</v>
      </c>
      <c r="D4" s="236"/>
      <c r="E4" s="236" t="s">
        <v>97</v>
      </c>
      <c r="F4" s="236"/>
      <c r="G4" s="272" t="s">
        <v>196</v>
      </c>
      <c r="H4" s="273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</row>
    <row r="5" spans="1:56" s="150" customFormat="1" ht="15.75" customHeight="1">
      <c r="A5" s="270"/>
      <c r="B5" s="271"/>
      <c r="C5" s="252" t="s">
        <v>98</v>
      </c>
      <c r="D5" s="264" t="s">
        <v>99</v>
      </c>
      <c r="E5" s="264" t="s">
        <v>100</v>
      </c>
      <c r="F5" s="252" t="s">
        <v>101</v>
      </c>
      <c r="G5" s="274"/>
      <c r="H5" s="275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</row>
    <row r="6" spans="1:56" s="150" customFormat="1" ht="30" customHeight="1">
      <c r="A6" s="270"/>
      <c r="B6" s="243"/>
      <c r="C6" s="252"/>
      <c r="D6" s="264"/>
      <c r="E6" s="264"/>
      <c r="F6" s="252"/>
      <c r="G6" s="276"/>
      <c r="H6" s="27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</row>
    <row r="7" spans="1:8" s="147" customFormat="1" ht="12.75" customHeight="1" thickBot="1">
      <c r="A7" s="151" t="s">
        <v>102</v>
      </c>
      <c r="B7" s="152">
        <v>2</v>
      </c>
      <c r="C7" s="152">
        <v>2</v>
      </c>
      <c r="D7" s="152">
        <v>3</v>
      </c>
      <c r="E7" s="153">
        <v>4</v>
      </c>
      <c r="F7" s="153">
        <v>5</v>
      </c>
      <c r="G7" s="152">
        <v>6</v>
      </c>
      <c r="H7" s="154">
        <v>6</v>
      </c>
    </row>
    <row r="8" spans="1:8" s="147" customFormat="1" ht="14.25" customHeight="1">
      <c r="A8" s="155" t="s">
        <v>9</v>
      </c>
      <c r="B8" s="156"/>
      <c r="C8" s="156"/>
      <c r="D8" s="157"/>
      <c r="E8" s="158"/>
      <c r="F8" s="158"/>
      <c r="G8" s="157"/>
      <c r="H8" s="159"/>
    </row>
    <row r="9" spans="1:56" s="164" customFormat="1" ht="15" customHeight="1">
      <c r="A9" s="160" t="s">
        <v>103</v>
      </c>
      <c r="B9" s="161">
        <v>19552</v>
      </c>
      <c r="C9" s="161">
        <v>22228.588</v>
      </c>
      <c r="D9" s="161">
        <v>21017.578</v>
      </c>
      <c r="E9" s="161">
        <v>-1211.01</v>
      </c>
      <c r="F9" s="161">
        <v>94.55201562960275</v>
      </c>
      <c r="G9" s="161">
        <v>1465.5780000000013</v>
      </c>
      <c r="H9" s="162">
        <v>107.49579582651391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</row>
    <row r="10" spans="1:56" s="164" customFormat="1" ht="15" customHeight="1">
      <c r="A10" s="160" t="s">
        <v>104</v>
      </c>
      <c r="B10" s="161">
        <v>292061.4</v>
      </c>
      <c r="C10" s="161">
        <v>294844.328</v>
      </c>
      <c r="D10" s="161">
        <v>281740.371</v>
      </c>
      <c r="E10" s="161">
        <v>-13103.956999999995</v>
      </c>
      <c r="F10" s="161">
        <v>95.5556353792229</v>
      </c>
      <c r="G10" s="161">
        <v>-10321.029000000039</v>
      </c>
      <c r="H10" s="162">
        <v>96.46614410531484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</row>
    <row r="11" spans="1:56" s="164" customFormat="1" ht="16.5" customHeight="1">
      <c r="A11" s="160" t="s">
        <v>105</v>
      </c>
      <c r="B11" s="161">
        <v>152298.2</v>
      </c>
      <c r="C11" s="161">
        <v>155384.7</v>
      </c>
      <c r="D11" s="161">
        <v>151266.61</v>
      </c>
      <c r="E11" s="161">
        <v>-4118.090000000026</v>
      </c>
      <c r="F11" s="161">
        <v>97.34974550261381</v>
      </c>
      <c r="G11" s="161">
        <v>-1031.5900000000256</v>
      </c>
      <c r="H11" s="162">
        <v>99.32265121977802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</row>
    <row r="12" spans="1:56" s="164" customFormat="1" ht="17.25" customHeight="1">
      <c r="A12" s="165" t="s">
        <v>106</v>
      </c>
      <c r="B12" s="166">
        <v>4360.6</v>
      </c>
      <c r="C12" s="166">
        <v>4514.5</v>
      </c>
      <c r="D12" s="166">
        <v>4514.5</v>
      </c>
      <c r="E12" s="166">
        <v>0</v>
      </c>
      <c r="F12" s="166">
        <v>100</v>
      </c>
      <c r="G12" s="166"/>
      <c r="H12" s="167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</row>
    <row r="13" spans="1:56" s="164" customFormat="1" ht="14.25" customHeight="1">
      <c r="A13" s="160" t="s">
        <v>107</v>
      </c>
      <c r="B13" s="161">
        <f>B14+B15+B17+B19+B20+B21+B22+B16</f>
        <v>7866.499999999999</v>
      </c>
      <c r="C13" s="161">
        <v>10670.255</v>
      </c>
      <c r="D13" s="161">
        <v>8459.121000000001</v>
      </c>
      <c r="E13" s="161">
        <v>-2211.133999999998</v>
      </c>
      <c r="F13" s="161">
        <v>79.2775898982733</v>
      </c>
      <c r="G13" s="161">
        <v>592.6210000000019</v>
      </c>
      <c r="H13" s="162">
        <v>107.5334774041823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</row>
    <row r="14" spans="1:8" ht="14.25" customHeight="1">
      <c r="A14" s="168" t="s">
        <v>108</v>
      </c>
      <c r="B14" s="169">
        <v>2663.8</v>
      </c>
      <c r="C14" s="169">
        <v>2689.248999999999</v>
      </c>
      <c r="D14" s="169">
        <v>2503.4129999999996</v>
      </c>
      <c r="E14" s="169">
        <v>-185.83599999999933</v>
      </c>
      <c r="F14" s="169">
        <v>93.08966927197892</v>
      </c>
      <c r="G14" s="169">
        <v>-160.38700000000063</v>
      </c>
      <c r="H14" s="170">
        <v>93.97901494106162</v>
      </c>
    </row>
    <row r="15" spans="1:8" ht="17.25" customHeight="1">
      <c r="A15" s="168" t="s">
        <v>197</v>
      </c>
      <c r="B15" s="169">
        <v>2693.8</v>
      </c>
      <c r="C15" s="169">
        <v>2404.8</v>
      </c>
      <c r="D15" s="169">
        <v>2219.9</v>
      </c>
      <c r="E15" s="169">
        <v>-184.9</v>
      </c>
      <c r="F15" s="169">
        <v>92.31121091151032</v>
      </c>
      <c r="G15" s="169">
        <v>-473.9</v>
      </c>
      <c r="H15" s="170">
        <v>82.40775113222956</v>
      </c>
    </row>
    <row r="16" spans="1:8" ht="18" customHeight="1">
      <c r="A16" s="172" t="s">
        <v>109</v>
      </c>
      <c r="B16" s="173">
        <v>434.8</v>
      </c>
      <c r="C16" s="173">
        <v>483.9</v>
      </c>
      <c r="D16" s="173">
        <v>464.617</v>
      </c>
      <c r="E16" s="173">
        <v>-19.28299999999996</v>
      </c>
      <c r="F16" s="173">
        <v>96.01508576152098</v>
      </c>
      <c r="G16" s="173">
        <v>29.817000000000007</v>
      </c>
      <c r="H16" s="174">
        <v>106.85763569457222</v>
      </c>
    </row>
    <row r="17" spans="1:8" ht="18" customHeight="1">
      <c r="A17" s="168" t="s">
        <v>110</v>
      </c>
      <c r="B17" s="169">
        <v>1502.7</v>
      </c>
      <c r="C17" s="169">
        <v>4210</v>
      </c>
      <c r="D17" s="169">
        <v>2534.491</v>
      </c>
      <c r="E17" s="169">
        <v>-1675.509</v>
      </c>
      <c r="F17" s="169">
        <v>60.2016864608076</v>
      </c>
      <c r="G17" s="169">
        <v>1031.791</v>
      </c>
      <c r="H17" s="170">
        <v>168.6624742130831</v>
      </c>
    </row>
    <row r="18" spans="1:8" ht="15.75" customHeight="1">
      <c r="A18" s="165" t="s">
        <v>111</v>
      </c>
      <c r="B18" s="166"/>
      <c r="C18" s="166">
        <v>709</v>
      </c>
      <c r="D18" s="166">
        <v>118.6</v>
      </c>
      <c r="E18" s="166">
        <v>-590.4</v>
      </c>
      <c r="F18" s="166">
        <v>16.727785613540195</v>
      </c>
      <c r="G18" s="166">
        <v>118.6</v>
      </c>
      <c r="H18" s="170"/>
    </row>
    <row r="19" spans="1:8" ht="17.25" customHeight="1">
      <c r="A19" s="176" t="s">
        <v>112</v>
      </c>
      <c r="B19" s="169">
        <v>103.4</v>
      </c>
      <c r="C19" s="169">
        <v>149.45</v>
      </c>
      <c r="D19" s="169">
        <v>138.923</v>
      </c>
      <c r="E19" s="169">
        <v>-10.526999999999987</v>
      </c>
      <c r="F19" s="169">
        <v>92.95617263298763</v>
      </c>
      <c r="G19" s="169">
        <v>35.522999999999996</v>
      </c>
      <c r="H19" s="170">
        <v>134.3549323017408</v>
      </c>
    </row>
    <row r="20" spans="1:8" ht="16.5" customHeight="1">
      <c r="A20" s="168" t="s">
        <v>113</v>
      </c>
      <c r="B20" s="169">
        <v>191.9</v>
      </c>
      <c r="C20" s="169">
        <v>300</v>
      </c>
      <c r="D20" s="169">
        <v>274.515</v>
      </c>
      <c r="E20" s="169">
        <v>-25.485</v>
      </c>
      <c r="F20" s="169">
        <v>91.505</v>
      </c>
      <c r="G20" s="169">
        <v>82.615</v>
      </c>
      <c r="H20" s="170">
        <v>143.0510682647212</v>
      </c>
    </row>
    <row r="21" spans="1:8" ht="20.25" customHeight="1">
      <c r="A21" s="168" t="s">
        <v>114</v>
      </c>
      <c r="B21" s="169">
        <v>164.2</v>
      </c>
      <c r="C21" s="169">
        <v>111.1</v>
      </c>
      <c r="D21" s="169">
        <v>111.099</v>
      </c>
      <c r="E21" s="169">
        <v>-0.000999999999990564</v>
      </c>
      <c r="F21" s="169">
        <v>99.999099909991</v>
      </c>
      <c r="G21" s="169">
        <v>-53.100999999999985</v>
      </c>
      <c r="H21" s="170">
        <v>67.66077953714984</v>
      </c>
    </row>
    <row r="22" spans="1:8" ht="16.5" customHeight="1">
      <c r="A22" s="168" t="s">
        <v>115</v>
      </c>
      <c r="B22" s="169">
        <v>111.9</v>
      </c>
      <c r="C22" s="169">
        <v>321.756</v>
      </c>
      <c r="D22" s="169">
        <v>212.163</v>
      </c>
      <c r="E22" s="169">
        <v>-109.59299999999996</v>
      </c>
      <c r="F22" s="169">
        <v>65.93909670682133</v>
      </c>
      <c r="G22" s="169">
        <v>100.263</v>
      </c>
      <c r="H22" s="170">
        <v>189.6005361930295</v>
      </c>
    </row>
    <row r="23" spans="1:56" s="164" customFormat="1" ht="17.25" customHeight="1">
      <c r="A23" s="160" t="s">
        <v>116</v>
      </c>
      <c r="B23" s="161">
        <f>B24+B25</f>
        <v>22416.800000000003</v>
      </c>
      <c r="C23" s="161">
        <v>26758.55</v>
      </c>
      <c r="D23" s="161">
        <v>24437.772</v>
      </c>
      <c r="E23" s="161">
        <v>-2320.7779999999984</v>
      </c>
      <c r="F23" s="161">
        <v>91.32696652098114</v>
      </c>
      <c r="G23" s="161">
        <v>2020.971999999998</v>
      </c>
      <c r="H23" s="162">
        <v>109.01543485243211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</row>
    <row r="24" spans="1:8" ht="13.5" customHeight="1">
      <c r="A24" s="168" t="s">
        <v>117</v>
      </c>
      <c r="B24" s="169">
        <v>17628.7</v>
      </c>
      <c r="C24" s="169">
        <v>19313.05</v>
      </c>
      <c r="D24" s="169">
        <v>18305.395</v>
      </c>
      <c r="E24" s="169">
        <v>-1007.655</v>
      </c>
      <c r="F24" s="169">
        <v>94.78251752053663</v>
      </c>
      <c r="G24" s="169">
        <v>676.695</v>
      </c>
      <c r="H24" s="170">
        <v>103.83859842189158</v>
      </c>
    </row>
    <row r="25" spans="1:8" ht="16.5" customHeight="1">
      <c r="A25" s="168" t="s">
        <v>118</v>
      </c>
      <c r="B25" s="169">
        <v>4788.1</v>
      </c>
      <c r="C25" s="169">
        <v>7445.5</v>
      </c>
      <c r="D25" s="169">
        <v>6132.377</v>
      </c>
      <c r="E25" s="169">
        <v>-1313.1229999999996</v>
      </c>
      <c r="F25" s="169">
        <v>82.36353502115372</v>
      </c>
      <c r="G25" s="169">
        <v>1344.277</v>
      </c>
      <c r="H25" s="170">
        <v>128.07537436561475</v>
      </c>
    </row>
    <row r="26" spans="1:56" s="164" customFormat="1" ht="15.75" customHeight="1">
      <c r="A26" s="160" t="s">
        <v>119</v>
      </c>
      <c r="B26" s="161">
        <v>24754.7</v>
      </c>
      <c r="C26" s="161">
        <v>24758.281</v>
      </c>
      <c r="D26" s="161">
        <v>24424.693</v>
      </c>
      <c r="E26" s="161">
        <v>-333.58799999999974</v>
      </c>
      <c r="F26" s="161">
        <v>98.65262051109283</v>
      </c>
      <c r="G26" s="161">
        <v>-330.0070000000014</v>
      </c>
      <c r="H26" s="162">
        <v>98.6668915397884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</row>
    <row r="27" spans="1:56" s="164" customFormat="1" ht="16.5" customHeight="1">
      <c r="A27" s="160" t="s">
        <v>120</v>
      </c>
      <c r="B27" s="161">
        <v>585</v>
      </c>
      <c r="C27" s="161">
        <v>710</v>
      </c>
      <c r="D27" s="161">
        <v>603.866</v>
      </c>
      <c r="E27" s="161">
        <v>-106.13400000000001</v>
      </c>
      <c r="F27" s="161">
        <v>85.05154929577465</v>
      </c>
      <c r="G27" s="161">
        <v>18.865999999999985</v>
      </c>
      <c r="H27" s="162">
        <v>103.22495726495727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</row>
    <row r="28" spans="1:56" s="164" customFormat="1" ht="16.5" customHeight="1">
      <c r="A28" s="160" t="s">
        <v>121</v>
      </c>
      <c r="B28" s="161">
        <v>5432</v>
      </c>
      <c r="C28" s="161">
        <v>6134.219</v>
      </c>
      <c r="D28" s="161">
        <v>5988.921</v>
      </c>
      <c r="E28" s="161">
        <v>-145.29799999999977</v>
      </c>
      <c r="F28" s="161">
        <v>97.63135290735462</v>
      </c>
      <c r="G28" s="161">
        <v>556.9210000000003</v>
      </c>
      <c r="H28" s="162">
        <v>110.25259572901327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</row>
    <row r="29" spans="1:56" s="164" customFormat="1" ht="15" customHeight="1">
      <c r="A29" s="160" t="s">
        <v>122</v>
      </c>
      <c r="B29" s="161"/>
      <c r="C29" s="161">
        <v>61.566</v>
      </c>
      <c r="D29" s="161">
        <v>54.88</v>
      </c>
      <c r="E29" s="161">
        <v>-6.686</v>
      </c>
      <c r="F29" s="161">
        <v>89.14010980086411</v>
      </c>
      <c r="G29" s="161">
        <v>54.88</v>
      </c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</row>
    <row r="30" spans="1:56" s="164" customFormat="1" ht="16.5" customHeight="1">
      <c r="A30" s="160" t="s">
        <v>123</v>
      </c>
      <c r="B30" s="161">
        <v>16896.6</v>
      </c>
      <c r="C30" s="177">
        <v>20643.059</v>
      </c>
      <c r="D30" s="161">
        <v>18072.732</v>
      </c>
      <c r="E30" s="161">
        <v>-2570.327000000001</v>
      </c>
      <c r="F30" s="161">
        <v>87.54871068284986</v>
      </c>
      <c r="G30" s="161">
        <v>1176.1319999999978</v>
      </c>
      <c r="H30" s="162">
        <v>106.96076133660024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</row>
    <row r="31" spans="1:8" ht="31.5" customHeight="1">
      <c r="A31" s="168" t="s">
        <v>124</v>
      </c>
      <c r="B31" s="161">
        <f>B32+B33+B34+B35</f>
        <v>14618.400000000001</v>
      </c>
      <c r="C31" s="161">
        <v>17479.863</v>
      </c>
      <c r="D31" s="161">
        <v>15540.98</v>
      </c>
      <c r="E31" s="161">
        <v>-1938.8829999999998</v>
      </c>
      <c r="F31" s="161">
        <v>88.90790505623528</v>
      </c>
      <c r="G31" s="161">
        <v>922.58</v>
      </c>
      <c r="H31" s="162">
        <v>106.31108739670552</v>
      </c>
    </row>
    <row r="32" spans="1:56" s="181" customFormat="1" ht="13.5" customHeight="1">
      <c r="A32" s="178" t="s">
        <v>125</v>
      </c>
      <c r="B32" s="166">
        <v>7710</v>
      </c>
      <c r="C32" s="166">
        <v>6545.057</v>
      </c>
      <c r="D32" s="179">
        <v>6545.009</v>
      </c>
      <c r="E32" s="179">
        <v>-0.047999999999774445</v>
      </c>
      <c r="F32" s="179">
        <v>99.99926662212415</v>
      </c>
      <c r="G32" s="179">
        <v>-1164.991</v>
      </c>
      <c r="H32" s="180">
        <v>84.88987029831388</v>
      </c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</row>
    <row r="33" spans="1:56" s="181" customFormat="1" ht="13.5" customHeight="1">
      <c r="A33" s="178" t="s">
        <v>126</v>
      </c>
      <c r="B33" s="166">
        <v>6512.7</v>
      </c>
      <c r="C33" s="166">
        <v>10722.591</v>
      </c>
      <c r="D33" s="179">
        <v>8833.236</v>
      </c>
      <c r="E33" s="179">
        <v>-1889.355</v>
      </c>
      <c r="F33" s="179">
        <v>82.37967856836096</v>
      </c>
      <c r="G33" s="179">
        <v>2320.536000000001</v>
      </c>
      <c r="H33" s="180">
        <v>135.63093647795847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</row>
    <row r="34" spans="1:56" s="181" customFormat="1" ht="13.5" customHeight="1">
      <c r="A34" s="178" t="s">
        <v>127</v>
      </c>
      <c r="B34" s="166">
        <v>154.7</v>
      </c>
      <c r="C34" s="166">
        <v>212.215</v>
      </c>
      <c r="D34" s="179">
        <v>162.735</v>
      </c>
      <c r="E34" s="179">
        <v>-49.48</v>
      </c>
      <c r="F34" s="179">
        <v>76.68402327827911</v>
      </c>
      <c r="G34" s="179">
        <v>8.035000000000025</v>
      </c>
      <c r="H34" s="180">
        <v>105.19392372333552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</row>
    <row r="35" spans="1:56" s="181" customFormat="1" ht="27.75" customHeight="1">
      <c r="A35" s="172" t="s">
        <v>128</v>
      </c>
      <c r="B35" s="179">
        <v>241</v>
      </c>
      <c r="C35" s="179">
        <v>250</v>
      </c>
      <c r="D35" s="179">
        <v>248</v>
      </c>
      <c r="E35" s="179">
        <v>-2</v>
      </c>
      <c r="F35" s="179">
        <v>99.2</v>
      </c>
      <c r="G35" s="179">
        <v>7</v>
      </c>
      <c r="H35" s="180">
        <v>102.90456431535269</v>
      </c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</row>
    <row r="36" spans="1:56" s="183" customFormat="1" ht="31.5" customHeight="1">
      <c r="A36" s="172" t="s">
        <v>198</v>
      </c>
      <c r="B36" s="173">
        <v>2248.2</v>
      </c>
      <c r="C36" s="173">
        <v>2913.196</v>
      </c>
      <c r="D36" s="169">
        <v>2283.752</v>
      </c>
      <c r="E36" s="169">
        <v>-629.444</v>
      </c>
      <c r="F36" s="169">
        <v>78.39335218090372</v>
      </c>
      <c r="G36" s="169">
        <v>35.552000000000135</v>
      </c>
      <c r="H36" s="170">
        <v>101.58135397206655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</row>
    <row r="37" spans="1:8" ht="17.25" customHeight="1">
      <c r="A37" s="160" t="s">
        <v>129</v>
      </c>
      <c r="B37" s="184">
        <v>220.4</v>
      </c>
      <c r="C37" s="184">
        <v>218.294</v>
      </c>
      <c r="D37" s="184">
        <v>216.219</v>
      </c>
      <c r="E37" s="184">
        <v>-2.075000000000017</v>
      </c>
      <c r="F37" s="184">
        <v>99.04944707596177</v>
      </c>
      <c r="G37" s="184">
        <v>-4.181000000000012</v>
      </c>
      <c r="H37" s="185">
        <v>98.10299455535389</v>
      </c>
    </row>
    <row r="38" spans="1:56" s="164" customFormat="1" ht="20.25" customHeight="1">
      <c r="A38" s="160" t="s">
        <v>130</v>
      </c>
      <c r="B38" s="161">
        <v>137.9</v>
      </c>
      <c r="C38" s="161">
        <v>345.166</v>
      </c>
      <c r="D38" s="184">
        <v>83.656</v>
      </c>
      <c r="E38" s="184">
        <v>-261.51</v>
      </c>
      <c r="F38" s="184">
        <v>24.236454343707088</v>
      </c>
      <c r="G38" s="184">
        <v>-54.244</v>
      </c>
      <c r="H38" s="185">
        <v>60.66424945612763</v>
      </c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</row>
    <row r="39" spans="1:56" s="164" customFormat="1" ht="18" customHeight="1">
      <c r="A39" s="160" t="s">
        <v>131</v>
      </c>
      <c r="B39" s="184">
        <f>B40</f>
        <v>1378.6</v>
      </c>
      <c r="C39" s="184">
        <v>1581.716</v>
      </c>
      <c r="D39" s="184">
        <v>1410.501</v>
      </c>
      <c r="E39" s="184">
        <v>-171.215</v>
      </c>
      <c r="F39" s="184">
        <v>89.1753639717876</v>
      </c>
      <c r="G39" s="184">
        <v>31.901000000000067</v>
      </c>
      <c r="H39" s="185">
        <v>102.31401421732194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</row>
    <row r="40" spans="1:56" s="164" customFormat="1" ht="20.25" customHeight="1">
      <c r="A40" s="168" t="s">
        <v>132</v>
      </c>
      <c r="B40" s="169">
        <v>1378.6</v>
      </c>
      <c r="C40" s="169">
        <v>1581.716</v>
      </c>
      <c r="D40" s="169">
        <v>1410.501</v>
      </c>
      <c r="E40" s="169">
        <v>-171.215</v>
      </c>
      <c r="F40" s="169">
        <v>89.1753639717876</v>
      </c>
      <c r="G40" s="169">
        <v>31.901000000000067</v>
      </c>
      <c r="H40" s="170">
        <v>102.31401421732194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</row>
    <row r="41" spans="1:56" s="164" customFormat="1" ht="16.5" customHeight="1">
      <c r="A41" s="186" t="s">
        <v>133</v>
      </c>
      <c r="B41" s="184">
        <f>B9+B10+B11+B13+B23+B26+B27+B28+B29+B30+B37+B38+B39</f>
        <v>543600.1000000001</v>
      </c>
      <c r="C41" s="184">
        <v>564338.722</v>
      </c>
      <c r="D41" s="184">
        <v>537776.92</v>
      </c>
      <c r="E41" s="184">
        <v>-26561.802000000025</v>
      </c>
      <c r="F41" s="184">
        <v>95.29328735305177</v>
      </c>
      <c r="G41" s="184">
        <v>-5823.180000000168</v>
      </c>
      <c r="H41" s="185">
        <v>98.9287750314983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</row>
    <row r="42" spans="1:56" s="164" customFormat="1" ht="16.5" customHeight="1">
      <c r="A42" s="160" t="s">
        <v>134</v>
      </c>
      <c r="B42" s="161">
        <f>B43+B46</f>
        <v>6173.2</v>
      </c>
      <c r="C42" s="161">
        <v>21753.5</v>
      </c>
      <c r="D42" s="161">
        <v>21753.5</v>
      </c>
      <c r="E42" s="161">
        <v>0</v>
      </c>
      <c r="F42" s="161">
        <v>100</v>
      </c>
      <c r="G42" s="161">
        <v>15580.3</v>
      </c>
      <c r="H42" s="162">
        <v>352.38612065055406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</row>
    <row r="43" spans="1:8" ht="18" customHeight="1">
      <c r="A43" s="168" t="s">
        <v>135</v>
      </c>
      <c r="B43" s="187">
        <v>4288.9</v>
      </c>
      <c r="C43" s="187">
        <v>20110.2</v>
      </c>
      <c r="D43" s="169">
        <v>20110.2</v>
      </c>
      <c r="E43" s="169">
        <v>0</v>
      </c>
      <c r="F43" s="169">
        <v>100</v>
      </c>
      <c r="G43" s="169">
        <v>15821.3</v>
      </c>
      <c r="H43" s="170">
        <v>468.88945883559893</v>
      </c>
    </row>
    <row r="44" spans="1:8" ht="15.75" customHeight="1">
      <c r="A44" s="188" t="s">
        <v>136</v>
      </c>
      <c r="B44" s="187">
        <v>2541.6</v>
      </c>
      <c r="C44" s="187">
        <v>18649.6</v>
      </c>
      <c r="D44" s="169">
        <v>18649.6</v>
      </c>
      <c r="E44" s="169">
        <v>0</v>
      </c>
      <c r="F44" s="169">
        <v>100</v>
      </c>
      <c r="G44" s="169">
        <v>16108</v>
      </c>
      <c r="H44" s="170">
        <v>733.7740006295247</v>
      </c>
    </row>
    <row r="45" spans="1:8" ht="14.25" customHeight="1">
      <c r="A45" s="188" t="s">
        <v>137</v>
      </c>
      <c r="B45" s="169">
        <v>1747.3</v>
      </c>
      <c r="C45" s="169">
        <v>1460.6</v>
      </c>
      <c r="D45" s="169">
        <v>1460.6</v>
      </c>
      <c r="E45" s="169">
        <v>0</v>
      </c>
      <c r="F45" s="169">
        <v>100</v>
      </c>
      <c r="G45" s="169">
        <v>-286.7</v>
      </c>
      <c r="H45" s="170">
        <v>83.59182739083157</v>
      </c>
    </row>
    <row r="46" spans="1:8" ht="28.5" customHeight="1">
      <c r="A46" s="168" t="s">
        <v>138</v>
      </c>
      <c r="B46" s="169">
        <v>1884.3</v>
      </c>
      <c r="C46" s="169">
        <v>1643.3</v>
      </c>
      <c r="D46" s="169">
        <v>1643.3</v>
      </c>
      <c r="E46" s="169">
        <v>0</v>
      </c>
      <c r="F46" s="169">
        <v>100</v>
      </c>
      <c r="G46" s="169">
        <v>-241</v>
      </c>
      <c r="H46" s="170">
        <v>87.21010454810805</v>
      </c>
    </row>
    <row r="47" spans="1:56" s="164" customFormat="1" ht="18.75" customHeight="1">
      <c r="A47" s="160" t="s">
        <v>139</v>
      </c>
      <c r="B47" s="161">
        <f>B41+B42</f>
        <v>549773.3</v>
      </c>
      <c r="C47" s="161">
        <v>586092.222</v>
      </c>
      <c r="D47" s="161">
        <v>559530.42</v>
      </c>
      <c r="E47" s="161">
        <v>-26561.802000000025</v>
      </c>
      <c r="F47" s="161">
        <v>95.46798251146215</v>
      </c>
      <c r="G47" s="161">
        <v>9757.119999999879</v>
      </c>
      <c r="H47" s="162">
        <v>101.77475333924</v>
      </c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</row>
    <row r="48" spans="1:8" ht="26.25" customHeight="1">
      <c r="A48" s="160" t="s">
        <v>140</v>
      </c>
      <c r="B48" s="161">
        <f>B49+B50+B51+B52+B53</f>
        <v>236708.4</v>
      </c>
      <c r="C48" s="161">
        <v>262051.72</v>
      </c>
      <c r="D48" s="161">
        <v>250682.02800000002</v>
      </c>
      <c r="E48" s="161">
        <v>-11369.69199999998</v>
      </c>
      <c r="F48" s="161">
        <v>95.66127938408495</v>
      </c>
      <c r="G48" s="161">
        <v>13973.628000000026</v>
      </c>
      <c r="H48" s="162">
        <v>105.90330888130714</v>
      </c>
    </row>
    <row r="49" spans="1:9" ht="32.25" customHeight="1">
      <c r="A49" s="189" t="s">
        <v>141</v>
      </c>
      <c r="B49" s="169">
        <v>190013.2</v>
      </c>
      <c r="C49" s="169">
        <v>207285.7</v>
      </c>
      <c r="D49" s="169">
        <v>205800.874</v>
      </c>
      <c r="E49" s="169">
        <v>-1484.826000000001</v>
      </c>
      <c r="F49" s="169">
        <v>99.2836814116941</v>
      </c>
      <c r="G49" s="169">
        <v>15787.673999999999</v>
      </c>
      <c r="H49" s="170">
        <v>108.30872486753552</v>
      </c>
      <c r="I49" s="190"/>
    </row>
    <row r="50" spans="1:8" ht="29.25" customHeight="1">
      <c r="A50" s="189" t="s">
        <v>142</v>
      </c>
      <c r="B50" s="169">
        <v>42581.6</v>
      </c>
      <c r="C50" s="169">
        <v>49952.183</v>
      </c>
      <c r="D50" s="169">
        <v>40295.291</v>
      </c>
      <c r="E50" s="169">
        <v>-9656.892</v>
      </c>
      <c r="F50" s="169">
        <v>80.66772777478013</v>
      </c>
      <c r="G50" s="169">
        <v>-2286.309000000001</v>
      </c>
      <c r="H50" s="170">
        <v>94.63075835572172</v>
      </c>
    </row>
    <row r="51" spans="1:8" ht="20.25" customHeight="1">
      <c r="A51" s="189" t="s">
        <v>143</v>
      </c>
      <c r="B51" s="169">
        <v>1590.4</v>
      </c>
      <c r="C51" s="169">
        <v>1781.537</v>
      </c>
      <c r="D51" s="169">
        <v>1635.756</v>
      </c>
      <c r="E51" s="169">
        <v>-145.78099999999995</v>
      </c>
      <c r="F51" s="169">
        <v>91.8171219570517</v>
      </c>
      <c r="G51" s="169">
        <v>45.355999999999995</v>
      </c>
      <c r="H51" s="170">
        <v>102.851861167002</v>
      </c>
    </row>
    <row r="52" spans="1:8" ht="27.75" customHeight="1">
      <c r="A52" s="189" t="s">
        <v>144</v>
      </c>
      <c r="B52" s="169">
        <v>198.3</v>
      </c>
      <c r="C52" s="169">
        <v>223.9</v>
      </c>
      <c r="D52" s="169">
        <v>187.521</v>
      </c>
      <c r="E52" s="169">
        <v>-36.37900000000002</v>
      </c>
      <c r="F52" s="169">
        <v>83.75212148280482</v>
      </c>
      <c r="G52" s="169">
        <v>-10.779000000000025</v>
      </c>
      <c r="H52" s="170">
        <v>94.56429652042358</v>
      </c>
    </row>
    <row r="53" spans="1:8" ht="33" customHeight="1">
      <c r="A53" s="168" t="s">
        <v>145</v>
      </c>
      <c r="B53" s="169">
        <v>2324.9</v>
      </c>
      <c r="C53" s="169">
        <v>2808.4</v>
      </c>
      <c r="D53" s="169">
        <v>2762.586</v>
      </c>
      <c r="E53" s="169">
        <v>-45.814000000000306</v>
      </c>
      <c r="F53" s="169">
        <v>98.36867967525993</v>
      </c>
      <c r="G53" s="169">
        <v>437.6859999999997</v>
      </c>
      <c r="H53" s="170">
        <v>118.82601402210847</v>
      </c>
    </row>
    <row r="54" spans="1:56" s="164" customFormat="1" ht="18.75" customHeight="1">
      <c r="A54" s="191" t="s">
        <v>146</v>
      </c>
      <c r="B54" s="161">
        <v>24.5</v>
      </c>
      <c r="C54" s="161">
        <v>37.5</v>
      </c>
      <c r="D54" s="161">
        <v>35.246</v>
      </c>
      <c r="E54" s="161">
        <v>-2.253999999999998</v>
      </c>
      <c r="F54" s="161">
        <v>93.98933333333333</v>
      </c>
      <c r="G54" s="161">
        <v>10.746000000000002</v>
      </c>
      <c r="H54" s="162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</row>
    <row r="55" spans="1:8" ht="24" customHeight="1" thickBot="1">
      <c r="A55" s="192" t="s">
        <v>147</v>
      </c>
      <c r="B55" s="193">
        <f>B47+B48+B54</f>
        <v>786506.2000000001</v>
      </c>
      <c r="C55" s="193">
        <v>848181.4419999999</v>
      </c>
      <c r="D55" s="193">
        <v>810247.694</v>
      </c>
      <c r="E55" s="193">
        <v>-37933.747999999905</v>
      </c>
      <c r="F55" s="193">
        <v>95.52763758771323</v>
      </c>
      <c r="G55" s="193">
        <v>23741.493999999948</v>
      </c>
      <c r="H55" s="194">
        <v>103.01860226912387</v>
      </c>
    </row>
    <row r="56" spans="1:8" ht="30.75" customHeight="1" thickBot="1">
      <c r="A56" s="230">
        <v>3</v>
      </c>
      <c r="B56" s="231"/>
      <c r="C56" s="231"/>
      <c r="D56" s="231"/>
      <c r="E56" s="231"/>
      <c r="F56" s="231"/>
      <c r="G56" s="231"/>
      <c r="H56" s="231"/>
    </row>
    <row r="57" spans="1:8" ht="19.5" customHeight="1">
      <c r="A57" s="155" t="s">
        <v>34</v>
      </c>
      <c r="B57" s="228"/>
      <c r="C57" s="228"/>
      <c r="D57" s="228"/>
      <c r="E57" s="228"/>
      <c r="F57" s="228"/>
      <c r="G57" s="228">
        <f>D57-B57</f>
        <v>0</v>
      </c>
      <c r="H57" s="229"/>
    </row>
    <row r="58" spans="1:8" ht="18.75" customHeight="1">
      <c r="A58" s="195" t="s">
        <v>148</v>
      </c>
      <c r="B58" s="196">
        <f>B59+B60+B61+B62+B63+B64+B65+B66+B67+B68+B69+B70+B71+B73+B76+B75</f>
        <v>23113.5</v>
      </c>
      <c r="C58" s="196">
        <v>75819.15599999999</v>
      </c>
      <c r="D58" s="196">
        <v>41938.798</v>
      </c>
      <c r="E58" s="196">
        <v>-33880.357999999986</v>
      </c>
      <c r="F58" s="196">
        <v>55.31425066245793</v>
      </c>
      <c r="G58" s="196">
        <v>18825.298000000003</v>
      </c>
      <c r="H58" s="197">
        <v>181.44719752525583</v>
      </c>
    </row>
    <row r="59" spans="1:8" ht="17.25" customHeight="1">
      <c r="A59" s="168" t="s">
        <v>149</v>
      </c>
      <c r="B59" s="198">
        <v>3671.4</v>
      </c>
      <c r="C59" s="198">
        <v>12521.91</v>
      </c>
      <c r="D59" s="198">
        <v>6539.7</v>
      </c>
      <c r="E59" s="198">
        <v>-5982.21</v>
      </c>
      <c r="F59" s="198">
        <v>52.226058165247956</v>
      </c>
      <c r="G59" s="198">
        <v>2868.3</v>
      </c>
      <c r="H59" s="199">
        <v>178.12551070436345</v>
      </c>
    </row>
    <row r="60" spans="1:8" ht="17.25" customHeight="1">
      <c r="A60" s="168" t="s">
        <v>150</v>
      </c>
      <c r="B60" s="198">
        <v>1930.2</v>
      </c>
      <c r="C60" s="198">
        <v>9695.856</v>
      </c>
      <c r="D60" s="198">
        <v>5455.1</v>
      </c>
      <c r="E60" s="198">
        <v>-4240.755999999999</v>
      </c>
      <c r="F60" s="198">
        <v>56.262180461426006</v>
      </c>
      <c r="G60" s="198">
        <v>3524.9</v>
      </c>
      <c r="H60" s="199">
        <v>282.61838151486893</v>
      </c>
    </row>
    <row r="61" spans="1:9" ht="18.75" customHeight="1">
      <c r="A61" s="168" t="s">
        <v>151</v>
      </c>
      <c r="B61" s="198">
        <v>271.3</v>
      </c>
      <c r="C61" s="198">
        <v>408.6</v>
      </c>
      <c r="D61" s="198">
        <v>240.1</v>
      </c>
      <c r="E61" s="198">
        <v>-168.5</v>
      </c>
      <c r="F61" s="198">
        <v>58.76162506118453</v>
      </c>
      <c r="G61" s="198">
        <v>-31.2</v>
      </c>
      <c r="H61" s="199">
        <v>88.49981570217471</v>
      </c>
      <c r="I61" s="200"/>
    </row>
    <row r="62" spans="1:8" ht="17.25" customHeight="1">
      <c r="A62" s="168" t="s">
        <v>152</v>
      </c>
      <c r="B62" s="198">
        <v>424.1</v>
      </c>
      <c r="C62" s="198">
        <v>1472.5</v>
      </c>
      <c r="D62" s="198">
        <v>264.2</v>
      </c>
      <c r="E62" s="198">
        <v>-1208.3</v>
      </c>
      <c r="F62" s="198">
        <v>17.942275042444823</v>
      </c>
      <c r="G62" s="198">
        <v>-159.9</v>
      </c>
      <c r="H62" s="199">
        <v>62.29662815373732</v>
      </c>
    </row>
    <row r="63" spans="1:9" ht="17.25" customHeight="1">
      <c r="A63" s="168" t="s">
        <v>153</v>
      </c>
      <c r="B63" s="198"/>
      <c r="C63" s="198">
        <v>35.2</v>
      </c>
      <c r="D63" s="198">
        <v>27.2</v>
      </c>
      <c r="E63" s="198">
        <v>-8</v>
      </c>
      <c r="F63" s="198">
        <v>77.27272727272727</v>
      </c>
      <c r="G63" s="198">
        <v>27.2</v>
      </c>
      <c r="H63" s="199"/>
      <c r="I63" s="201"/>
    </row>
    <row r="64" spans="1:9" ht="17.25" customHeight="1">
      <c r="A64" s="168" t="s">
        <v>154</v>
      </c>
      <c r="B64" s="198">
        <v>106.2</v>
      </c>
      <c r="C64" s="198">
        <v>513.54</v>
      </c>
      <c r="D64" s="198">
        <v>487.5</v>
      </c>
      <c r="E64" s="198">
        <v>-26.04</v>
      </c>
      <c r="F64" s="198">
        <v>94.92931417221638</v>
      </c>
      <c r="G64" s="198">
        <v>381.3</v>
      </c>
      <c r="H64" s="199">
        <v>459.03954802259886</v>
      </c>
      <c r="I64" s="202"/>
    </row>
    <row r="65" spans="1:9" ht="17.25" customHeight="1">
      <c r="A65" s="168" t="s">
        <v>155</v>
      </c>
      <c r="B65" s="198">
        <v>6743.1</v>
      </c>
      <c r="C65" s="198">
        <v>20874.84</v>
      </c>
      <c r="D65" s="198">
        <v>13494</v>
      </c>
      <c r="E65" s="198">
        <v>-7380.84</v>
      </c>
      <c r="F65" s="198">
        <v>64.6424116304604</v>
      </c>
      <c r="G65" s="198">
        <v>6750.9</v>
      </c>
      <c r="H65" s="199">
        <v>200.11567379988432</v>
      </c>
      <c r="I65" s="200"/>
    </row>
    <row r="66" spans="1:9" ht="17.25" customHeight="1">
      <c r="A66" s="172" t="s">
        <v>156</v>
      </c>
      <c r="B66" s="198">
        <v>1691.4</v>
      </c>
      <c r="C66" s="198">
        <v>8867.64</v>
      </c>
      <c r="D66" s="198">
        <v>4955.1</v>
      </c>
      <c r="E66" s="198">
        <v>-3912.54</v>
      </c>
      <c r="F66" s="198">
        <v>55.878452440559165</v>
      </c>
      <c r="G66" s="198">
        <v>3263.7</v>
      </c>
      <c r="H66" s="199">
        <v>292.95849592053924</v>
      </c>
      <c r="I66" s="200"/>
    </row>
    <row r="67" spans="1:8" ht="17.25" customHeight="1">
      <c r="A67" s="168" t="s">
        <v>157</v>
      </c>
      <c r="B67" s="198">
        <v>4843.3</v>
      </c>
      <c r="C67" s="198">
        <v>5494.9</v>
      </c>
      <c r="D67" s="198">
        <v>748.4</v>
      </c>
      <c r="E67" s="198">
        <v>-4746.5</v>
      </c>
      <c r="F67" s="198">
        <v>13.619902091029864</v>
      </c>
      <c r="G67" s="198">
        <v>-4094.9</v>
      </c>
      <c r="H67" s="199">
        <v>15.452274275803687</v>
      </c>
    </row>
    <row r="68" spans="1:8" ht="17.25" customHeight="1">
      <c r="A68" s="168" t="s">
        <v>199</v>
      </c>
      <c r="B68" s="198">
        <v>95.4</v>
      </c>
      <c r="C68" s="198">
        <v>60</v>
      </c>
      <c r="D68" s="198"/>
      <c r="E68" s="198">
        <v>-60</v>
      </c>
      <c r="F68" s="198">
        <v>0</v>
      </c>
      <c r="G68" s="198">
        <v>-95.4</v>
      </c>
      <c r="H68" s="199">
        <v>0</v>
      </c>
    </row>
    <row r="69" spans="1:8" ht="21" customHeight="1">
      <c r="A69" s="168" t="s">
        <v>158</v>
      </c>
      <c r="B69" s="198">
        <v>398.5</v>
      </c>
      <c r="C69" s="198">
        <v>705.8</v>
      </c>
      <c r="D69" s="198">
        <v>315.7</v>
      </c>
      <c r="E69" s="198">
        <v>-390.1</v>
      </c>
      <c r="F69" s="198">
        <v>44.72938509492774</v>
      </c>
      <c r="G69" s="198">
        <v>-82.8</v>
      </c>
      <c r="H69" s="199">
        <v>79.22208281053952</v>
      </c>
    </row>
    <row r="70" spans="1:8" ht="17.25" customHeight="1">
      <c r="A70" s="168" t="s">
        <v>159</v>
      </c>
      <c r="B70" s="198">
        <v>850.6</v>
      </c>
      <c r="C70" s="198">
        <v>6788.1</v>
      </c>
      <c r="D70" s="198">
        <v>5321.3</v>
      </c>
      <c r="E70" s="198">
        <v>-1466.8</v>
      </c>
      <c r="F70" s="198">
        <v>78.39159705956011</v>
      </c>
      <c r="G70" s="198">
        <v>4470.7</v>
      </c>
      <c r="H70" s="199" t="s">
        <v>160</v>
      </c>
    </row>
    <row r="71" spans="1:8" ht="20.25" customHeight="1">
      <c r="A71" s="168" t="s">
        <v>161</v>
      </c>
      <c r="B71" s="198">
        <v>196.8</v>
      </c>
      <c r="C71" s="198">
        <v>1515.8</v>
      </c>
      <c r="D71" s="198">
        <v>663.2</v>
      </c>
      <c r="E71" s="198">
        <v>-852.6</v>
      </c>
      <c r="F71" s="198">
        <v>43.75247394115319</v>
      </c>
      <c r="G71" s="198">
        <v>466.4</v>
      </c>
      <c r="H71" s="199">
        <v>336.9918699186992</v>
      </c>
    </row>
    <row r="72" spans="1:8" ht="17.25" customHeight="1">
      <c r="A72" s="168" t="s">
        <v>162</v>
      </c>
      <c r="B72" s="198"/>
      <c r="C72" s="198">
        <v>164.9</v>
      </c>
      <c r="D72" s="198">
        <v>161.9</v>
      </c>
      <c r="E72" s="198">
        <v>-3</v>
      </c>
      <c r="F72" s="198">
        <v>98.18071558520315</v>
      </c>
      <c r="G72" s="198">
        <v>161.9</v>
      </c>
      <c r="H72" s="199"/>
    </row>
    <row r="73" spans="1:8" ht="16.5" customHeight="1">
      <c r="A73" s="168" t="s">
        <v>163</v>
      </c>
      <c r="B73" s="198">
        <v>260</v>
      </c>
      <c r="C73" s="198">
        <v>2945.17</v>
      </c>
      <c r="D73" s="198">
        <v>2110</v>
      </c>
      <c r="E73" s="198">
        <v>-835.17</v>
      </c>
      <c r="F73" s="198">
        <v>71.64272351001809</v>
      </c>
      <c r="G73" s="198">
        <v>1850</v>
      </c>
      <c r="H73" s="199" t="s">
        <v>164</v>
      </c>
    </row>
    <row r="74" spans="1:8" ht="18" customHeight="1">
      <c r="A74" s="168" t="s">
        <v>165</v>
      </c>
      <c r="B74" s="198"/>
      <c r="C74" s="198">
        <v>120</v>
      </c>
      <c r="D74" s="198">
        <v>119.998</v>
      </c>
      <c r="E74" s="198">
        <v>-0.001999999999995339</v>
      </c>
      <c r="F74" s="198">
        <v>99.99833333333333</v>
      </c>
      <c r="G74" s="198">
        <v>119.998</v>
      </c>
      <c r="H74" s="199"/>
    </row>
    <row r="75" spans="1:9" ht="17.25" customHeight="1">
      <c r="A75" s="168" t="s">
        <v>166</v>
      </c>
      <c r="B75" s="198">
        <v>30</v>
      </c>
      <c r="C75" s="198">
        <v>490</v>
      </c>
      <c r="D75" s="198">
        <v>95</v>
      </c>
      <c r="E75" s="198">
        <v>-395</v>
      </c>
      <c r="F75" s="198">
        <v>19.387755102040817</v>
      </c>
      <c r="G75" s="198">
        <v>65</v>
      </c>
      <c r="H75" s="199">
        <v>316.66666666666663</v>
      </c>
      <c r="I75" s="200"/>
    </row>
    <row r="76" spans="1:8" ht="18.75" customHeight="1">
      <c r="A76" s="168" t="s">
        <v>167</v>
      </c>
      <c r="B76" s="198">
        <v>1601.2</v>
      </c>
      <c r="C76" s="198">
        <v>3144.4</v>
      </c>
      <c r="D76" s="198">
        <v>940.4</v>
      </c>
      <c r="E76" s="198">
        <v>-2204</v>
      </c>
      <c r="F76" s="198">
        <v>29.90713649662893</v>
      </c>
      <c r="G76" s="198">
        <v>-660.8</v>
      </c>
      <c r="H76" s="199">
        <v>58.73095178616038</v>
      </c>
    </row>
    <row r="77" spans="1:9" ht="20.25" customHeight="1">
      <c r="A77" s="160" t="s">
        <v>168</v>
      </c>
      <c r="B77" s="196">
        <v>1291.3</v>
      </c>
      <c r="C77" s="196">
        <v>3034.3</v>
      </c>
      <c r="D77" s="196">
        <v>1611.3</v>
      </c>
      <c r="E77" s="196">
        <v>-1423</v>
      </c>
      <c r="F77" s="196">
        <v>53.10285733118016</v>
      </c>
      <c r="G77" s="196">
        <v>320</v>
      </c>
      <c r="H77" s="203">
        <v>124.78122821962363</v>
      </c>
      <c r="I77" s="204"/>
    </row>
    <row r="78" spans="1:8" ht="18" customHeight="1">
      <c r="A78" s="160" t="s">
        <v>39</v>
      </c>
      <c r="B78" s="196">
        <f>B79+B80</f>
        <v>526</v>
      </c>
      <c r="C78" s="196">
        <v>3340.17</v>
      </c>
      <c r="D78" s="196">
        <v>798.567</v>
      </c>
      <c r="E78" s="196">
        <v>-2541.603</v>
      </c>
      <c r="F78" s="196">
        <v>23.907974743800466</v>
      </c>
      <c r="G78" s="196">
        <v>272.567</v>
      </c>
      <c r="H78" s="203">
        <v>151.81882129277565</v>
      </c>
    </row>
    <row r="79" spans="1:9" ht="20.25" customHeight="1">
      <c r="A79" s="168" t="s">
        <v>169</v>
      </c>
      <c r="B79" s="198">
        <v>321.7</v>
      </c>
      <c r="C79" s="198">
        <v>3270.17</v>
      </c>
      <c r="D79" s="198">
        <v>798.567</v>
      </c>
      <c r="E79" s="198">
        <v>-2471.603</v>
      </c>
      <c r="F79" s="198">
        <v>24.419739646562714</v>
      </c>
      <c r="G79" s="198">
        <v>476.867</v>
      </c>
      <c r="H79" s="199">
        <v>248.23344731115947</v>
      </c>
      <c r="I79" s="205"/>
    </row>
    <row r="80" spans="1:8" ht="18" customHeight="1">
      <c r="A80" s="168" t="s">
        <v>170</v>
      </c>
      <c r="B80" s="198">
        <v>204.3</v>
      </c>
      <c r="C80" s="198">
        <v>70</v>
      </c>
      <c r="D80" s="198"/>
      <c r="E80" s="198">
        <v>-70</v>
      </c>
      <c r="F80" s="198">
        <v>0</v>
      </c>
      <c r="G80" s="198">
        <v>-204.3</v>
      </c>
      <c r="H80" s="199">
        <v>0</v>
      </c>
    </row>
    <row r="81" spans="1:56" s="164" customFormat="1" ht="17.25" customHeight="1">
      <c r="A81" s="160" t="s">
        <v>171</v>
      </c>
      <c r="B81" s="206">
        <f>B82+B83+B84+B85+B86+B87+B88</f>
        <v>34154.5</v>
      </c>
      <c r="C81" s="206">
        <v>35130</v>
      </c>
      <c r="D81" s="206">
        <v>35934.04</v>
      </c>
      <c r="E81" s="206">
        <v>804.0399999999936</v>
      </c>
      <c r="F81" s="206">
        <v>102.28875604896099</v>
      </c>
      <c r="G81" s="206">
        <v>1779.5399999999936</v>
      </c>
      <c r="H81" s="203">
        <v>105.21026511879839</v>
      </c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</row>
    <row r="82" spans="1:8" ht="18" customHeight="1">
      <c r="A82" s="168" t="s">
        <v>172</v>
      </c>
      <c r="B82" s="198">
        <v>1041.5</v>
      </c>
      <c r="C82" s="198">
        <v>993.1</v>
      </c>
      <c r="D82" s="198">
        <v>1020.59</v>
      </c>
      <c r="E82" s="198">
        <v>27.49</v>
      </c>
      <c r="F82" s="198">
        <v>102.76809988923571</v>
      </c>
      <c r="G82" s="198">
        <v>-20.91</v>
      </c>
      <c r="H82" s="199">
        <v>97.99231877100337</v>
      </c>
    </row>
    <row r="83" spans="1:8" ht="15" customHeight="1">
      <c r="A83" s="168" t="s">
        <v>149</v>
      </c>
      <c r="B83" s="198">
        <v>26279.6</v>
      </c>
      <c r="C83" s="198">
        <v>30332.7</v>
      </c>
      <c r="D83" s="198">
        <v>26537.71</v>
      </c>
      <c r="E83" s="198">
        <v>-3794.99</v>
      </c>
      <c r="F83" s="198">
        <v>87.48878273282628</v>
      </c>
      <c r="G83" s="198">
        <v>258.1100000000006</v>
      </c>
      <c r="H83" s="199">
        <v>100.98216867836649</v>
      </c>
    </row>
    <row r="84" spans="1:8" ht="18" customHeight="1">
      <c r="A84" s="168" t="s">
        <v>150</v>
      </c>
      <c r="B84" s="198">
        <v>5423.8</v>
      </c>
      <c r="C84" s="198">
        <v>1590.2</v>
      </c>
      <c r="D84" s="198">
        <v>6432.86</v>
      </c>
      <c r="E84" s="198">
        <v>4842.66</v>
      </c>
      <c r="F84" s="198">
        <v>404.5315054710099</v>
      </c>
      <c r="G84" s="198">
        <v>1009.06</v>
      </c>
      <c r="H84" s="199">
        <v>118.60429956856815</v>
      </c>
    </row>
    <row r="85" spans="1:8" ht="18" customHeight="1">
      <c r="A85" s="168" t="s">
        <v>151</v>
      </c>
      <c r="B85" s="198">
        <v>87.1</v>
      </c>
      <c r="C85" s="198">
        <v>91.2</v>
      </c>
      <c r="D85" s="198">
        <v>160.2</v>
      </c>
      <c r="E85" s="198">
        <v>69</v>
      </c>
      <c r="F85" s="198">
        <v>175.65789473684208</v>
      </c>
      <c r="G85" s="198">
        <v>73.1</v>
      </c>
      <c r="H85" s="199">
        <v>183.92652123995407</v>
      </c>
    </row>
    <row r="86" spans="1:8" ht="18" customHeight="1">
      <c r="A86" s="168" t="s">
        <v>152</v>
      </c>
      <c r="B86" s="198">
        <v>868.5</v>
      </c>
      <c r="C86" s="198">
        <v>909.8</v>
      </c>
      <c r="D86" s="198">
        <v>1314.16</v>
      </c>
      <c r="E86" s="198">
        <v>404.36</v>
      </c>
      <c r="F86" s="198">
        <v>144.44493295229722</v>
      </c>
      <c r="G86" s="198">
        <v>445.66</v>
      </c>
      <c r="H86" s="199">
        <v>151.31375935521015</v>
      </c>
    </row>
    <row r="87" spans="1:8" ht="18" customHeight="1">
      <c r="A87" s="168" t="s">
        <v>154</v>
      </c>
      <c r="B87" s="198">
        <v>21.7</v>
      </c>
      <c r="C87" s="198">
        <v>8.4</v>
      </c>
      <c r="D87" s="198">
        <v>11.64</v>
      </c>
      <c r="E87" s="198">
        <v>3.24</v>
      </c>
      <c r="F87" s="198">
        <v>138.57142857142856</v>
      </c>
      <c r="G87" s="198">
        <v>-10.06</v>
      </c>
      <c r="H87" s="199">
        <v>53.64055299539171</v>
      </c>
    </row>
    <row r="88" spans="1:8" ht="16.5" customHeight="1">
      <c r="A88" s="168" t="s">
        <v>173</v>
      </c>
      <c r="B88" s="198">
        <v>432.3</v>
      </c>
      <c r="C88" s="198">
        <v>1204.6</v>
      </c>
      <c r="D88" s="198">
        <v>451.38</v>
      </c>
      <c r="E88" s="198">
        <v>-753.22</v>
      </c>
      <c r="F88" s="198">
        <v>37.471359787481326</v>
      </c>
      <c r="G88" s="198">
        <v>19.08</v>
      </c>
      <c r="H88" s="199">
        <v>104.41360166551006</v>
      </c>
    </row>
    <row r="89" spans="1:8" ht="28.5" customHeight="1">
      <c r="A89" s="186" t="s">
        <v>174</v>
      </c>
      <c r="B89" s="206">
        <f>B90+B92+B91+B94</f>
        <v>7587.1</v>
      </c>
      <c r="C89" s="206">
        <v>112756.54299999999</v>
      </c>
      <c r="D89" s="206">
        <v>107018.682</v>
      </c>
      <c r="E89" s="206">
        <v>-5737.86099999999</v>
      </c>
      <c r="F89" s="206">
        <v>94.911283330139</v>
      </c>
      <c r="G89" s="206">
        <v>99431.582</v>
      </c>
      <c r="H89" s="203">
        <v>1410.5347497726405</v>
      </c>
    </row>
    <row r="90" spans="1:8" ht="18" customHeight="1">
      <c r="A90" s="172" t="s">
        <v>175</v>
      </c>
      <c r="B90" s="198">
        <v>196.8</v>
      </c>
      <c r="C90" s="198">
        <v>300</v>
      </c>
      <c r="D90" s="198">
        <v>131.4</v>
      </c>
      <c r="E90" s="198">
        <v>-168.6</v>
      </c>
      <c r="F90" s="198">
        <v>43.8</v>
      </c>
      <c r="G90" s="198">
        <v>-65.4</v>
      </c>
      <c r="H90" s="207">
        <v>66.76829268292683</v>
      </c>
    </row>
    <row r="91" spans="1:8" ht="18.75" customHeight="1">
      <c r="A91" s="172" t="s">
        <v>200</v>
      </c>
      <c r="B91" s="198"/>
      <c r="C91" s="198">
        <v>2.982</v>
      </c>
      <c r="D91" s="198">
        <v>2.982</v>
      </c>
      <c r="E91" s="198">
        <v>0</v>
      </c>
      <c r="F91" s="198">
        <v>100</v>
      </c>
      <c r="G91" s="198">
        <v>2.982</v>
      </c>
      <c r="H91" s="203"/>
    </row>
    <row r="92" spans="1:8" ht="30" customHeight="1">
      <c r="A92" s="172" t="s">
        <v>176</v>
      </c>
      <c r="B92" s="198">
        <v>7390.3</v>
      </c>
      <c r="C92" s="198">
        <v>16814.161</v>
      </c>
      <c r="D92" s="208">
        <v>11571.5</v>
      </c>
      <c r="E92" s="208">
        <v>-5242.661</v>
      </c>
      <c r="F92" s="208">
        <v>68.81996669355075</v>
      </c>
      <c r="G92" s="208">
        <v>4181.2</v>
      </c>
      <c r="H92" s="207">
        <v>156.57686426802698</v>
      </c>
    </row>
    <row r="93" spans="1:8" ht="18.75" customHeight="1">
      <c r="A93" s="168" t="s">
        <v>177</v>
      </c>
      <c r="B93" s="198"/>
      <c r="C93" s="198">
        <v>150</v>
      </c>
      <c r="D93" s="198"/>
      <c r="E93" s="198">
        <v>-150</v>
      </c>
      <c r="F93" s="198">
        <v>0</v>
      </c>
      <c r="G93" s="198">
        <v>0</v>
      </c>
      <c r="H93" s="207"/>
    </row>
    <row r="94" spans="1:8" ht="21.75" customHeight="1">
      <c r="A94" s="168" t="s">
        <v>178</v>
      </c>
      <c r="B94" s="198"/>
      <c r="C94" s="198">
        <v>95489.4</v>
      </c>
      <c r="D94" s="198">
        <v>95312.8</v>
      </c>
      <c r="E94" s="198">
        <v>-176.59999999999127</v>
      </c>
      <c r="F94" s="198">
        <v>99.81505800643842</v>
      </c>
      <c r="G94" s="198">
        <v>95312.8</v>
      </c>
      <c r="H94" s="207"/>
    </row>
    <row r="95" spans="1:8" ht="30" customHeight="1">
      <c r="A95" s="160" t="s">
        <v>140</v>
      </c>
      <c r="B95" s="196">
        <f>B96</f>
        <v>112.7</v>
      </c>
      <c r="C95" s="196">
        <v>207</v>
      </c>
      <c r="D95" s="196">
        <v>148.357</v>
      </c>
      <c r="E95" s="196">
        <v>-58.643</v>
      </c>
      <c r="F95" s="196">
        <v>71.67004830917875</v>
      </c>
      <c r="G95" s="196">
        <v>35.657</v>
      </c>
      <c r="H95" s="197">
        <v>131.63886424134873</v>
      </c>
    </row>
    <row r="96" spans="1:8" ht="29.25" customHeight="1">
      <c r="A96" s="209" t="s">
        <v>179</v>
      </c>
      <c r="B96" s="208">
        <v>112.7</v>
      </c>
      <c r="C96" s="208">
        <v>207</v>
      </c>
      <c r="D96" s="208">
        <v>148.357</v>
      </c>
      <c r="E96" s="208">
        <v>-58.643</v>
      </c>
      <c r="F96" s="208">
        <v>71.67004830917875</v>
      </c>
      <c r="G96" s="208">
        <v>35.657</v>
      </c>
      <c r="H96" s="207">
        <v>131.63886424134873</v>
      </c>
    </row>
    <row r="97" spans="1:8" ht="19.5" customHeight="1" thickBot="1">
      <c r="A97" s="210" t="s">
        <v>180</v>
      </c>
      <c r="B97" s="211">
        <f>B58+B77+B78+B81+B95+B89</f>
        <v>66785.1</v>
      </c>
      <c r="C97" s="211">
        <v>230287.169</v>
      </c>
      <c r="D97" s="196">
        <v>187449.744</v>
      </c>
      <c r="E97" s="196">
        <v>-42837.42499999999</v>
      </c>
      <c r="F97" s="196">
        <v>81.39825801584283</v>
      </c>
      <c r="G97" s="196">
        <v>120664.644</v>
      </c>
      <c r="H97" s="212">
        <v>280.6759950947142</v>
      </c>
    </row>
    <row r="98" spans="1:8" ht="23.25" customHeight="1" thickBot="1">
      <c r="A98" s="213" t="s">
        <v>181</v>
      </c>
      <c r="B98" s="214">
        <f>B55+B97</f>
        <v>853291.3</v>
      </c>
      <c r="C98" s="214">
        <v>1078468.611</v>
      </c>
      <c r="D98" s="214">
        <v>997697.4380000001</v>
      </c>
      <c r="E98" s="214">
        <v>-80771.17299999995</v>
      </c>
      <c r="F98" s="214">
        <v>92.51056802431128</v>
      </c>
      <c r="G98" s="214">
        <v>144406.13800000004</v>
      </c>
      <c r="H98" s="215">
        <v>116.92342790791375</v>
      </c>
    </row>
    <row r="99" spans="1:56" s="164" customFormat="1" ht="22.5" customHeight="1">
      <c r="A99" s="216" t="s">
        <v>182</v>
      </c>
      <c r="B99" s="217">
        <f>B100+B101+B102+B103</f>
        <v>486791.4</v>
      </c>
      <c r="C99" s="217">
        <v>489480.56500000006</v>
      </c>
      <c r="D99" s="217">
        <v>473148.546</v>
      </c>
      <c r="E99" s="217">
        <v>-16332.019000000088</v>
      </c>
      <c r="F99" s="217">
        <v>96.66339786136349</v>
      </c>
      <c r="G99" s="217">
        <v>-13642.85400000005</v>
      </c>
      <c r="H99" s="218">
        <v>97.19739214784812</v>
      </c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</row>
    <row r="100" spans="1:8" ht="15.75" customHeight="1">
      <c r="A100" s="219" t="s">
        <v>183</v>
      </c>
      <c r="B100" s="198">
        <f>405613.9-4086.4</f>
        <v>401527.5</v>
      </c>
      <c r="C100" s="198">
        <v>409895.28500000003</v>
      </c>
      <c r="D100" s="198">
        <v>409588.96</v>
      </c>
      <c r="E100" s="198">
        <v>-306.32500000001164</v>
      </c>
      <c r="F100" s="198">
        <v>99.92526749850269</v>
      </c>
      <c r="G100" s="198">
        <v>8061.460000000021</v>
      </c>
      <c r="H100" s="199">
        <v>102.00769810286967</v>
      </c>
    </row>
    <row r="101" spans="1:8" ht="15.75" customHeight="1">
      <c r="A101" s="219" t="s">
        <v>184</v>
      </c>
      <c r="B101" s="198">
        <f>4114.4-32.2</f>
        <v>4082.2</v>
      </c>
      <c r="C101" s="198">
        <v>4024.374</v>
      </c>
      <c r="D101" s="198">
        <v>3292.751</v>
      </c>
      <c r="E101" s="198">
        <v>-731.6229999999996</v>
      </c>
      <c r="F101" s="198">
        <v>81.82020358942783</v>
      </c>
      <c r="G101" s="198">
        <v>-789.4489999999996</v>
      </c>
      <c r="H101" s="199">
        <v>80.66118759492431</v>
      </c>
    </row>
    <row r="102" spans="1:8" ht="15.75" customHeight="1">
      <c r="A102" s="219" t="s">
        <v>185</v>
      </c>
      <c r="B102" s="198">
        <v>16637.9</v>
      </c>
      <c r="C102" s="198">
        <v>17395.167</v>
      </c>
      <c r="D102" s="198">
        <v>14449.18</v>
      </c>
      <c r="E102" s="198">
        <v>-2945.987000000001</v>
      </c>
      <c r="F102" s="198">
        <v>83.06433620326841</v>
      </c>
      <c r="G102" s="198">
        <v>-2188.72</v>
      </c>
      <c r="H102" s="199">
        <v>86.84497442585902</v>
      </c>
    </row>
    <row r="103" spans="1:8" ht="15" customHeight="1" thickBot="1">
      <c r="A103" s="220" t="s">
        <v>186</v>
      </c>
      <c r="B103" s="221">
        <f>64781.9-238.1</f>
        <v>64543.8</v>
      </c>
      <c r="C103" s="221">
        <v>58165.739</v>
      </c>
      <c r="D103" s="221">
        <v>45817.655</v>
      </c>
      <c r="E103" s="221">
        <v>-12348.084000000003</v>
      </c>
      <c r="F103" s="221">
        <v>78.7708637209956</v>
      </c>
      <c r="G103" s="221">
        <v>-18726.145000000004</v>
      </c>
      <c r="H103" s="222">
        <v>70.98691896045786</v>
      </c>
    </row>
    <row r="104" spans="1:5" ht="15.75">
      <c r="A104" s="223"/>
      <c r="B104" s="224"/>
      <c r="C104" s="171"/>
      <c r="D104" s="171"/>
      <c r="E104" s="171"/>
    </row>
    <row r="105" spans="1:8" ht="39.75" customHeight="1">
      <c r="A105" s="225" t="s">
        <v>187</v>
      </c>
      <c r="F105" s="265" t="s">
        <v>188</v>
      </c>
      <c r="G105" s="265"/>
      <c r="H105" s="265"/>
    </row>
    <row r="106" ht="15.75">
      <c r="A106" s="226"/>
    </row>
    <row r="107" ht="15.75">
      <c r="A107" s="226"/>
    </row>
    <row r="108" ht="15.75">
      <c r="A108" s="226"/>
    </row>
    <row r="109" ht="15.75">
      <c r="A109" s="226"/>
    </row>
    <row r="110" ht="15.75">
      <c r="A110" s="226"/>
    </row>
    <row r="111" ht="15.75">
      <c r="A111" s="226"/>
    </row>
    <row r="112" ht="15.75">
      <c r="A112" s="226"/>
    </row>
    <row r="113" ht="15.75">
      <c r="A113" s="226"/>
    </row>
    <row r="114" ht="15.75">
      <c r="A114" s="226"/>
    </row>
    <row r="115" ht="15.75">
      <c r="A115" s="226"/>
    </row>
    <row r="116" ht="15.75">
      <c r="A116" s="226"/>
    </row>
    <row r="117" ht="15.75">
      <c r="A117" s="226"/>
    </row>
    <row r="118" ht="15.75">
      <c r="A118" s="226"/>
    </row>
    <row r="119" ht="15.75">
      <c r="A119" s="226"/>
    </row>
    <row r="120" ht="15.75">
      <c r="A120" s="226"/>
    </row>
    <row r="121" ht="15.75">
      <c r="A121" s="226"/>
    </row>
    <row r="122" ht="15.75">
      <c r="A122" s="226"/>
    </row>
    <row r="123" ht="15.75">
      <c r="A123" s="226"/>
    </row>
    <row r="124" ht="15.75">
      <c r="A124" s="226"/>
    </row>
    <row r="125" ht="15.75">
      <c r="A125" s="226"/>
    </row>
    <row r="126" ht="15.75">
      <c r="A126" s="226"/>
    </row>
    <row r="127" ht="15.75">
      <c r="A127" s="226"/>
    </row>
    <row r="128" ht="15.75">
      <c r="A128" s="226"/>
    </row>
    <row r="129" ht="15.75">
      <c r="A129" s="226"/>
    </row>
    <row r="130" ht="15.75">
      <c r="A130" s="226"/>
    </row>
    <row r="131" ht="15.75">
      <c r="A131" s="226"/>
    </row>
    <row r="132" ht="15.75">
      <c r="A132" s="226"/>
    </row>
    <row r="133" ht="15.75">
      <c r="A133" s="226"/>
    </row>
    <row r="134" ht="15.75">
      <c r="A134" s="226"/>
    </row>
    <row r="135" ht="15.75">
      <c r="A135" s="226"/>
    </row>
    <row r="136" ht="15.75">
      <c r="A136" s="226"/>
    </row>
    <row r="137" ht="15.75">
      <c r="A137" s="226"/>
    </row>
    <row r="138" ht="15.75">
      <c r="A138" s="226"/>
    </row>
    <row r="139" ht="15.75">
      <c r="A139" s="226"/>
    </row>
    <row r="140" ht="15.75">
      <c r="A140" s="226"/>
    </row>
    <row r="141" ht="15.75">
      <c r="A141" s="226"/>
    </row>
    <row r="142" ht="15.75">
      <c r="A142" s="226"/>
    </row>
    <row r="143" ht="15.75">
      <c r="A143" s="226"/>
    </row>
    <row r="144" ht="15.75">
      <c r="A144" s="226"/>
    </row>
    <row r="145" ht="15.75">
      <c r="A145" s="226"/>
    </row>
    <row r="146" ht="15.75">
      <c r="A146" s="226"/>
    </row>
    <row r="147" ht="15.75">
      <c r="A147" s="226"/>
    </row>
    <row r="148" ht="15.75">
      <c r="A148" s="226"/>
    </row>
    <row r="149" ht="15.75">
      <c r="A149" s="226"/>
    </row>
    <row r="150" ht="15.75">
      <c r="A150" s="226"/>
    </row>
    <row r="151" ht="15.75">
      <c r="A151" s="226"/>
    </row>
    <row r="152" ht="15.75">
      <c r="A152" s="226"/>
    </row>
    <row r="153" ht="15.75">
      <c r="A153" s="226"/>
    </row>
    <row r="154" ht="15.75">
      <c r="A154" s="226"/>
    </row>
    <row r="155" ht="15.75">
      <c r="A155" s="226"/>
    </row>
    <row r="156" ht="15.75">
      <c r="A156" s="226"/>
    </row>
    <row r="157" ht="15.75">
      <c r="A157" s="226"/>
    </row>
    <row r="158" ht="15.75">
      <c r="A158" s="226"/>
    </row>
    <row r="159" ht="15.75">
      <c r="A159" s="226"/>
    </row>
    <row r="160" ht="15.75">
      <c r="A160" s="226"/>
    </row>
    <row r="161" ht="15.75">
      <c r="A161" s="226"/>
    </row>
    <row r="162" ht="15.75">
      <c r="A162" s="226"/>
    </row>
    <row r="163" ht="15.75">
      <c r="A163" s="226"/>
    </row>
    <row r="164" ht="15.75">
      <c r="A164" s="226"/>
    </row>
    <row r="165" ht="15.75">
      <c r="A165" s="226"/>
    </row>
    <row r="166" ht="15.75">
      <c r="A166" s="226"/>
    </row>
    <row r="167" ht="15.75">
      <c r="A167" s="226"/>
    </row>
    <row r="168" ht="15.75">
      <c r="A168" s="226"/>
    </row>
    <row r="169" ht="15.75">
      <c r="A169" s="226"/>
    </row>
    <row r="170" ht="15.75">
      <c r="A170" s="226"/>
    </row>
    <row r="171" ht="15.75">
      <c r="A171" s="226"/>
    </row>
    <row r="172" ht="15.75">
      <c r="A172" s="226"/>
    </row>
    <row r="173" ht="15.75">
      <c r="A173" s="226"/>
    </row>
    <row r="174" ht="15.75">
      <c r="A174" s="226"/>
    </row>
    <row r="175" ht="15.75">
      <c r="A175" s="226"/>
    </row>
  </sheetData>
  <mergeCells count="13">
    <mergeCell ref="F105:H105"/>
    <mergeCell ref="A1:H1"/>
    <mergeCell ref="A2:H2"/>
    <mergeCell ref="B3:C3"/>
    <mergeCell ref="A4:A6"/>
    <mergeCell ref="B4:B6"/>
    <mergeCell ref="C4:D4"/>
    <mergeCell ref="E4:F4"/>
    <mergeCell ref="G4:H6"/>
    <mergeCell ref="C5:C6"/>
    <mergeCell ref="D5:D6"/>
    <mergeCell ref="E5:E6"/>
    <mergeCell ref="F5:F6"/>
  </mergeCells>
  <printOptions/>
  <pageMargins left="0.2755905511811024" right="0.1968503937007874" top="0.15748031496062992" bottom="0.2362204724409449" header="0.1574803149606299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2015-04-02T08:32:17Z</cp:lastPrinted>
  <dcterms:created xsi:type="dcterms:W3CDTF">1996-10-08T23:32:33Z</dcterms:created>
  <dcterms:modified xsi:type="dcterms:W3CDTF">2015-04-06T07:42:04Z</dcterms:modified>
  <cp:category/>
  <cp:version/>
  <cp:contentType/>
  <cp:contentStatus/>
</cp:coreProperties>
</file>