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495" windowWidth="15600" windowHeight="10920" tabRatio="714" activeTab="0"/>
  </bookViews>
  <sheets>
    <sheet name="Додаток 6" sheetId="1" r:id="rId1"/>
  </sheets>
  <externalReferences>
    <externalReference r:id="rId4"/>
    <externalReference r:id="rId5"/>
    <externalReference r:id="rId6"/>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const1">'[3]разом'!$V$791</definedName>
    <definedName name="const3">'[3]разом'!$V$793</definedName>
    <definedName name="const4">'[3]разом'!$V$794</definedName>
    <definedName name="const5">'[3]разом'!$V$795</definedName>
    <definedName name="const6">'[3]разом'!$V$796</definedName>
    <definedName name="const7">'[3]разом'!$V$797</definedName>
    <definedName name="CREXPORT">#REF!</definedName>
    <definedName name="Excel_BuiltIn_Print_Titles_11">'[2]Дод 30'!$A$1:$A$65529,'[2]Дод 30'!$3:$7</definedName>
    <definedName name="Excel_BuiltIn_Print_Titles_51">'[2]Дод 34'!$A$1:$A$65524,'[2]Дод 34'!$6:$7</definedName>
    <definedName name="В68">#REF!</definedName>
    <definedName name="вс">#REF!</definedName>
    <definedName name="_xlnm.Print_Titles" localSheetId="0">'Додаток 6'!$7:$8</definedName>
    <definedName name="_xlnm.Print_Area" localSheetId="0">'Додаток 6'!$A$1:$H$169</definedName>
  </definedNames>
  <calcPr fullCalcOnLoad="1"/>
</workbook>
</file>

<file path=xl/sharedStrings.xml><?xml version="1.0" encoding="utf-8"?>
<sst xmlns="http://schemas.openxmlformats.org/spreadsheetml/2006/main" count="519" uniqueCount="279">
  <si>
    <t>090412</t>
  </si>
  <si>
    <t>091102</t>
  </si>
  <si>
    <t>091107</t>
  </si>
  <si>
    <t>Код тимчасової класифікації видатків та кредитування місцевих бюджетів</t>
  </si>
  <si>
    <t>до рішення Кіровоградської міської ради</t>
  </si>
  <si>
    <t>Загальний                    фонд</t>
  </si>
  <si>
    <t>Виконавчий комітет Кіровоградської міської ради</t>
  </si>
  <si>
    <t>Періодичні видання (газети та журнали)</t>
  </si>
  <si>
    <t>Інші засоби масової інформації</t>
  </si>
  <si>
    <t>Капітальний ремонт житлового фонду місцевих органів влади</t>
  </si>
  <si>
    <t>100302</t>
  </si>
  <si>
    <t>240604</t>
  </si>
  <si>
    <t>Інша діяльність у сфері охорони навколишнього природного середовища</t>
  </si>
  <si>
    <t>170102</t>
  </si>
  <si>
    <t>Компенсаційні виплати на пільговий проїзд автомобільним транспортом окремим категоріям громадян</t>
  </si>
  <si>
    <t>Підтримка малого і середнього підприємництва</t>
  </si>
  <si>
    <t>Інші видатки</t>
  </si>
  <si>
    <t>03</t>
  </si>
  <si>
    <t>40</t>
  </si>
  <si>
    <t>Служба у справах дітей</t>
  </si>
  <si>
    <t>090802</t>
  </si>
  <si>
    <t>Інші програми соціального захисту дітей</t>
  </si>
  <si>
    <t>090416</t>
  </si>
  <si>
    <t>091209</t>
  </si>
  <si>
    <t>Фінансова підтримка громадських організацій</t>
  </si>
  <si>
    <t>091207</t>
  </si>
  <si>
    <t>091108</t>
  </si>
  <si>
    <t>091103</t>
  </si>
  <si>
    <t>091106</t>
  </si>
  <si>
    <t>091105</t>
  </si>
  <si>
    <t>Утримання клубів підлітків за місцем проживання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</si>
  <si>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</si>
  <si>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65</t>
  </si>
  <si>
    <t>11</t>
  </si>
  <si>
    <t>20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</si>
  <si>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</si>
  <si>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Соціальні програми і заходи державних органів у справах молоді</t>
  </si>
  <si>
    <t>75</t>
  </si>
  <si>
    <t>10</t>
  </si>
  <si>
    <t>Управління освіти</t>
  </si>
  <si>
    <t>150101</t>
  </si>
  <si>
    <t>Капітальні вкладення</t>
  </si>
  <si>
    <t>080101</t>
  </si>
  <si>
    <t xml:space="preserve">Лікарні </t>
  </si>
  <si>
    <t>080203</t>
  </si>
  <si>
    <t>080300</t>
  </si>
  <si>
    <t>Поліклініки і амбулаторії (крім спеціалізованих поліклінік та загальних і спеціалізованих  стоматологічних поліклінік)</t>
  </si>
  <si>
    <t>080500</t>
  </si>
  <si>
    <t xml:space="preserve">Загальні і спеціалізовані стоматологічні поліклініки </t>
  </si>
  <si>
    <t>070101</t>
  </si>
  <si>
    <t>Дошкільні заклади освіти</t>
  </si>
  <si>
    <t>070201</t>
  </si>
  <si>
    <t>070301</t>
  </si>
  <si>
    <t>070401</t>
  </si>
  <si>
    <t>Позашкільні заклади освіти, заходи із позашкільної роботи з дітьми</t>
  </si>
  <si>
    <t>070804</t>
  </si>
  <si>
    <t>110201</t>
  </si>
  <si>
    <t>Бібліотеки</t>
  </si>
  <si>
    <t>110205</t>
  </si>
  <si>
    <t>Школи естетичного виховання дітей</t>
  </si>
  <si>
    <t>250404</t>
  </si>
  <si>
    <t>150202</t>
  </si>
  <si>
    <t>Програма розвитку освіти на 2011 - 2015 роки</t>
  </si>
  <si>
    <t>73</t>
  </si>
  <si>
    <t>Управління економіки</t>
  </si>
  <si>
    <t>Фінансове управління міської ради</t>
  </si>
  <si>
    <t>Програма представництва Асоціації міст Кіровоградської області та Кіровоградського регіонального відділення Асоціації міст України</t>
  </si>
  <si>
    <t>ВСЬОГО</t>
  </si>
  <si>
    <t>080800</t>
  </si>
  <si>
    <t>Центри первинної медичної (медико-санітарної) допомоги</t>
  </si>
  <si>
    <t>070806</t>
  </si>
  <si>
    <t>Інші заклади освіти</t>
  </si>
  <si>
    <t>100203</t>
  </si>
  <si>
    <t>Перинатальні центри, пологові будинки</t>
  </si>
  <si>
    <t>080000</t>
  </si>
  <si>
    <t>Охорона здоров'я</t>
  </si>
  <si>
    <t>070802</t>
  </si>
  <si>
    <t>Методична робота, інші заходи у сфері народної освіти</t>
  </si>
  <si>
    <t>13</t>
  </si>
  <si>
    <t>Утримання та навчально-тренувальна робота дитячо-юнацьких спортивних шкіл</t>
  </si>
  <si>
    <t>Секретар міської ради</t>
  </si>
  <si>
    <t>І. Марковський</t>
  </si>
  <si>
    <t>Програма розвитку земельних відносин у місті Кіровограді на 2014-2015 роки</t>
  </si>
  <si>
    <t>160101</t>
  </si>
  <si>
    <t>14</t>
  </si>
  <si>
    <t>Програма розвитку м. Кіровограда до 2015 року</t>
  </si>
  <si>
    <t>Відділ сім'ї та молоді</t>
  </si>
  <si>
    <t xml:space="preserve">Програма природоохоронних заходів місцевого значення на 2015 рік </t>
  </si>
  <si>
    <t xml:space="preserve">Програма розвитку малого підприємництва у м. Кіровограді на 2013-2015 роки </t>
  </si>
  <si>
    <t xml:space="preserve">Програма будівництва, реконструкції, ремонту доріг та експлуатації дорожньої системи в м. Кіровограді на 2015 рік  </t>
  </si>
  <si>
    <t>Програма розвитку культури і туризму в м. Кіровограді на 2015 рік</t>
  </si>
  <si>
    <t>Програма боротьби з онкологічними захворюваннями на 2011-2016 роки</t>
  </si>
  <si>
    <t>Програма соціально правового захисту дітей та профілактики правопорушень у дитячому середовищі на 2015 рік</t>
  </si>
  <si>
    <t xml:space="preserve">Програма "Молодь Кіровограда" на 2015 - 2017 роки </t>
  </si>
  <si>
    <t>Програма підтримки сімей на 2015 - 2017 роки</t>
  </si>
  <si>
    <t>Програма відпочинку та оздоровлення дітей на 2015 - 2017 роки</t>
  </si>
  <si>
    <t>Комплексна програма діяльності Кіровоградської міської дружини  на 2015 рік</t>
  </si>
  <si>
    <t>Програма забезпечення умов діяльності депутатів Кіровоградської міської ради шостого та сьомого скликань на 2015 рік</t>
  </si>
  <si>
    <t>(грн)</t>
  </si>
  <si>
    <t>Загальноосвітні школи (в т. ч. школа-дитячий садок, інтернат при школі), спеціалізовані школи, ліцеї, гімназії, колегіуми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</si>
  <si>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</si>
  <si>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</si>
  <si>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</si>
  <si>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програми</t>
  </si>
  <si>
    <t>Разом загальний та спеціальний фонди</t>
  </si>
  <si>
    <t>090000</t>
  </si>
  <si>
    <t>1090</t>
  </si>
  <si>
    <t>1030</t>
  </si>
  <si>
    <t>120000</t>
  </si>
  <si>
    <t>Засоби масової інформації</t>
  </si>
  <si>
    <t>120201</t>
  </si>
  <si>
    <t>0830</t>
  </si>
  <si>
    <t>120400</t>
  </si>
  <si>
    <t>0133</t>
  </si>
  <si>
    <t>070000</t>
  </si>
  <si>
    <t>Освіта</t>
  </si>
  <si>
    <t>0910</t>
  </si>
  <si>
    <t>0921</t>
  </si>
  <si>
    <t>0922</t>
  </si>
  <si>
    <t>Загальноосвітні школи-інтернати, загальноосвітні санаторні школи-інтернати</t>
  </si>
  <si>
    <t>0990</t>
  </si>
  <si>
    <t>Централізовані бухгалтерії обласних, міських, районних відділів освіти </t>
  </si>
  <si>
    <t>1040</t>
  </si>
  <si>
    <t>Відділ фізичної культури та спорту</t>
  </si>
  <si>
    <t>130000</t>
  </si>
  <si>
    <t>Фізична культура і спорт</t>
  </si>
  <si>
    <t>130102</t>
  </si>
  <si>
    <t>0810</t>
  </si>
  <si>
    <t>130106</t>
  </si>
  <si>
    <t>130107</t>
  </si>
  <si>
    <t>Соціальний захист та соціальне забезпечення</t>
  </si>
  <si>
    <t xml:space="preserve">Управління охорони здоров’я </t>
  </si>
  <si>
    <t>0731</t>
  </si>
  <si>
    <t>0733</t>
  </si>
  <si>
    <t>0721</t>
  </si>
  <si>
    <t>0722</t>
  </si>
  <si>
    <t>0726</t>
  </si>
  <si>
    <t>24</t>
  </si>
  <si>
    <t>Відділ культури та туризму</t>
  </si>
  <si>
    <t>110000</t>
  </si>
  <si>
    <t>Культура і мистецтво</t>
  </si>
  <si>
    <t>110103</t>
  </si>
  <si>
    <t>0822</t>
  </si>
  <si>
    <t xml:space="preserve">Філармонії, музичні колективи і ансамблі та інші мистецькі заклади та заходи </t>
  </si>
  <si>
    <t>0824</t>
  </si>
  <si>
    <t>110202</t>
  </si>
  <si>
    <t>Музеї і  виставки</t>
  </si>
  <si>
    <t>0960</t>
  </si>
  <si>
    <t xml:space="preserve">Головне управління житлово-комунального господарства </t>
  </si>
  <si>
    <t>1060</t>
  </si>
  <si>
    <t>100000</t>
  </si>
  <si>
    <t>Житлово-комунальне господарство</t>
  </si>
  <si>
    <t>100102</t>
  </si>
  <si>
    <t>0610</t>
  </si>
  <si>
    <t>0620</t>
  </si>
  <si>
    <t>Благоустрій міста</t>
  </si>
  <si>
    <t>170703</t>
  </si>
  <si>
    <t>0456</t>
  </si>
  <si>
    <t>Видатки на проведення робіт, пов'язаних з будівництвом, реконструкцією, ремонтом та утриманням автомобільних доріг</t>
  </si>
  <si>
    <t>180409</t>
  </si>
  <si>
    <t>0490</t>
  </si>
  <si>
    <t>Внески органів місцевого самоврядування у статутні капітали суб'єктів підприємницької діяльності</t>
  </si>
  <si>
    <t>44</t>
  </si>
  <si>
    <t>Управління власності та приватизації комунального майна</t>
  </si>
  <si>
    <t>47</t>
  </si>
  <si>
    <t xml:space="preserve">Управління капітального будівництва </t>
  </si>
  <si>
    <t>150000</t>
  </si>
  <si>
    <t>Будівництво</t>
  </si>
  <si>
    <t>48</t>
  </si>
  <si>
    <t xml:space="preserve">Управління містобудування та архітектури </t>
  </si>
  <si>
    <t>0443</t>
  </si>
  <si>
    <t xml:space="preserve">Розробка схем та проектних рішень масового застосування </t>
  </si>
  <si>
    <t>56</t>
  </si>
  <si>
    <t>Управління земельних відносин та охорони навколишнього природного середовища</t>
  </si>
  <si>
    <t>0421</t>
  </si>
  <si>
    <t>Проведення заходів із землеустрою</t>
  </si>
  <si>
    <t>0540</t>
  </si>
  <si>
    <t>Управління розвитку транспорту та зв'язку</t>
  </si>
  <si>
    <t>Інші видатки на соціальний захист населення</t>
  </si>
  <si>
    <t>1070</t>
  </si>
  <si>
    <t>67</t>
  </si>
  <si>
    <t xml:space="preserve">Управління з питань надзвичайних ситуацій та цивільного захисту населення міської ради </t>
  </si>
  <si>
    <t>210105</t>
  </si>
  <si>
    <t>0320</t>
  </si>
  <si>
    <t xml:space="preserve">Видатки на запобігання та ліквідацію надзвичайних ситуацій та наслідків стихійного лиха </t>
  </si>
  <si>
    <t xml:space="preserve">Інші видатки на соціальний захист населення </t>
  </si>
  <si>
    <t>0411</t>
  </si>
  <si>
    <t>070601</t>
  </si>
  <si>
    <t>070803</t>
  </si>
  <si>
    <t>070808</t>
  </si>
  <si>
    <t>0941</t>
  </si>
  <si>
    <t>Допомога дітям-сиротам та дітям, позбавленим батьківського піклування, яким виповнюється 18 років</t>
  </si>
  <si>
    <t>Вищі заклади освіти І та ІІ рівнів акредитації</t>
  </si>
  <si>
    <t>Служби технічного нагляду за будівництвом і капітальним ремонтом</t>
  </si>
  <si>
    <t>Програма "Репродуктивне здоров'я населення м. Кіровограда на 2010-2015 роки"</t>
  </si>
  <si>
    <t>Програма розвитку фізичної культури і спорту в м. Кіровограді на 2015 рік</t>
  </si>
  <si>
    <t>Програма економічного і соціального розвитку по галузі охорони здоров'я                                     м. Кіровограда на 2015 рік</t>
  </si>
  <si>
    <r>
      <t>Програми і заходи центрів соціальних служб для сім</t>
    </r>
    <r>
      <rPr>
        <sz val="11"/>
        <rFont val="Arial"/>
        <family val="2"/>
      </rPr>
      <t>'</t>
    </r>
    <r>
      <rPr>
        <sz val="11"/>
        <rFont val="Times New Roman"/>
        <family val="1"/>
      </rPr>
      <t>ї, дітей та молоді</t>
    </r>
  </si>
  <si>
    <r>
      <t>Соціальні програми і заходи державних органів у справах сім</t>
    </r>
    <r>
      <rPr>
        <sz val="11"/>
        <rFont val="Arial"/>
        <family val="2"/>
      </rPr>
      <t>'</t>
    </r>
    <r>
      <rPr>
        <sz val="11"/>
        <rFont val="Times New Roman"/>
        <family val="1"/>
      </rPr>
      <t>ї</t>
    </r>
  </si>
  <si>
    <t>Програма медико-соціального забезпечення пільгових та соціально незахищених верств населення м. Кіровограда на 2015 рік</t>
  </si>
  <si>
    <t>Програма управління комунальним майном на 2015 рік</t>
  </si>
  <si>
    <t>090203</t>
  </si>
  <si>
    <t>170302</t>
  </si>
  <si>
    <t>170602</t>
  </si>
  <si>
    <t xml:space="preserve">Компенсаційні виплати за пільговий проїзд окремих категорій громадян на залізничному транспорті </t>
  </si>
  <si>
    <t xml:space="preserve">Компенсаційні виплати на пільговий проїзд електротранспортом окремим категоріям громадян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</si>
  <si>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</si>
  <si>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розвитку житлово-комунального господарства та благоустрою                                           м. Кіровограда на 2015 рік</t>
  </si>
  <si>
    <t xml:space="preserve">Програма соціального захисту та соціальної підтримки окремих категорій населення м. Кіровограда на 2015 рік </t>
  </si>
  <si>
    <t>Програма імунопрофілактики та захисту населення від інфекційних хвороб                                      на 2012-2016 роки</t>
  </si>
  <si>
    <t>Програма розвитку житлово-комунального господарства та благоустрою                                        м. Кіровограда на 2015 рік</t>
  </si>
  <si>
    <t>Програма створення та розвитку містобудівного кадастру у складі управління містобудування та архітектури Кіровоградської міської ради                                                                    на 2014 - 2015 роки</t>
  </si>
  <si>
    <t>Програма зайнятості населення м. Кіровограда на період до 2017 року</t>
  </si>
  <si>
    <t xml:space="preserve">Проведення навчально-тренувальних зборів і змагань </t>
  </si>
  <si>
    <t>Комбінати комунальних підприємств та інші підприємства житлово-комунального господарства</t>
  </si>
  <si>
    <t>Інші видатки на соціальний захист ветеранів війни та праці</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</si>
  <si>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</si>
  <si>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</si>
  <si>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Програма реалізації вимог Закону України "Про дозвільну систему у сфері господарської діяльності" на 2015 рік</t>
  </si>
  <si>
    <t>Проведення навчально-тренувальних зборів і змагань з неолімпійських видів спорту</t>
  </si>
  <si>
    <t>Програма запобігання надзвичайним ситуаціям та ліквідації їх наслідків                                                                                           на 2015 рік</t>
  </si>
  <si>
    <t>120100</t>
  </si>
  <si>
    <t>Перелік місцевих програм, які фінансуватимуться за рахунок коштів міського бюджету у 2015 році, у новій редакції</t>
  </si>
  <si>
    <t>200700</t>
  </si>
  <si>
    <t>Інші природоохоронні заходи</t>
  </si>
  <si>
    <t>Додаток 6</t>
  </si>
  <si>
    <t>100201</t>
  </si>
  <si>
    <t>Теплові мережі</t>
  </si>
  <si>
    <t>Телебачення і радіомовлення</t>
  </si>
  <si>
    <t xml:space="preserve">Програма фінансового забезпечення  нагородження відзнаками Кіровоградської міської ради та виконавчого комітету на 2015 рік </t>
  </si>
  <si>
    <t>150201</t>
  </si>
  <si>
    <t>0829</t>
  </si>
  <si>
    <r>
      <t>Збереження, розвиток, реконструкція та реставрація пам</t>
    </r>
    <r>
      <rPr>
        <sz val="11"/>
        <rFont val="Arial"/>
        <family val="2"/>
      </rPr>
      <t>'</t>
    </r>
    <r>
      <rPr>
        <sz val="11"/>
        <rFont val="Times New Roman"/>
        <family val="1"/>
      </rPr>
      <t>яток історії та культури</t>
    </r>
  </si>
  <si>
    <t xml:space="preserve">35 </t>
  </si>
  <si>
    <t>Управління по сприянню розвитку торгівлі та побутового обслуговування населення</t>
  </si>
  <si>
    <t>240900</t>
  </si>
  <si>
    <t>Цільові фонди, утворені органами місцевого самоврядування і місцевими органами виконавчої влади</t>
  </si>
  <si>
    <t>210107</t>
  </si>
  <si>
    <t>Заходи та роботи з мобілізаційної підготовки місцевого значення</t>
  </si>
  <si>
    <t>0380</t>
  </si>
  <si>
    <t>070304</t>
  </si>
  <si>
    <t>Спеціальні загальноосвітні школи-інтернати, школи та інші заклади освіти для дітей з вадами у фізичному чи розумовому розвитку</t>
  </si>
  <si>
    <t>070303</t>
  </si>
  <si>
    <t>250344</t>
  </si>
  <si>
    <t>0180</t>
  </si>
  <si>
    <t>Субвенція з місцевого бюджету державному бюджету на виконання програм соціально-економічного та культурного розвитку</t>
  </si>
  <si>
    <t>Програма підтримання постійної мобілізаційної готовності міста Кіровограда на 2015 рік</t>
  </si>
  <si>
    <t xml:space="preserve">250000 </t>
  </si>
  <si>
    <t>Видатки, не віднесені до основних груп</t>
  </si>
  <si>
    <r>
      <t>Дитячі будинки (в т. ч. сімейного типу, прийомні сім</t>
    </r>
    <r>
      <rPr>
        <sz val="11"/>
        <rFont val="Arial"/>
        <family val="2"/>
      </rPr>
      <t>'</t>
    </r>
    <r>
      <rPr>
        <sz val="11"/>
        <rFont val="Times New Roman"/>
        <family val="1"/>
      </rPr>
      <t>ї) </t>
    </r>
  </si>
  <si>
    <t>Дитячі будинки (в т. ч. сімейного типу, прийомні сім`ї)</t>
  </si>
  <si>
    <t>Вищі заклади освіти I та II рівнів акредитації</t>
  </si>
  <si>
    <t>150122</t>
  </si>
  <si>
    <t>0470</t>
  </si>
  <si>
    <t>Інвестиційні проекти</t>
  </si>
  <si>
    <t>250000</t>
  </si>
  <si>
    <t>Програма енергозбереження та енергоефективності м. Кіровограда на 2015 рік</t>
  </si>
  <si>
    <t>Комплексна програма внесення змін до генерального плану міста Кіровограда (коригування генерального плану міста Кіровограда), розроблення картографічних матеріалів масштабу 1:5000 в цифровій і графічній формі, плану зонування території міста Кіровограда та детального плану території міста Кіровограда (першочерговість розроблення плану червоних ліній магістральних вулиць міста Кіровограда та планування транспортних вузлів з розв'язкою руху в двох рівнях, визначення архітектурно-планувальних рішень)</t>
  </si>
  <si>
    <t>100602</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</si>
  <si>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</si>
  <si>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</si>
  <si>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Обласна комплексна програма соціальної підтримки сімей загиблих учасників антитерористичної операції, військовослужбовців і поранених учасників АТО та вшанування пам'яті загиблих на 2014 - 2015 роки</t>
  </si>
  <si>
    <t>250380</t>
  </si>
  <si>
    <t>Інші субвенції</t>
  </si>
  <si>
    <t xml:space="preserve">Комплексна програма профілактики злочинності в м.Кіровограді на 2011-2015 роки </t>
  </si>
  <si>
    <t>Положення про громадське опитування жителів м. Кіровограда щодо перейменування міста</t>
  </si>
  <si>
    <t xml:space="preserve">Програма економічної підтримки засобів масової інформації міста Кіровограда на 2015 рік </t>
  </si>
  <si>
    <t xml:space="preserve">Програма інформатизації виконавчих органів Кіровоградської міської ради на 2015 рік </t>
  </si>
  <si>
    <t>Програма з розвитку і управління персоналом в Кіровоградській міській раді на 2015 рік</t>
  </si>
  <si>
    <t>Програма "місцевих стимулів" для працівників охорони здоров'я м. Кіровограда на 2013-2017 роки</t>
  </si>
  <si>
    <t xml:space="preserve">Програма розвитку міського пасажирського транспорту та зв'язку у м. Кіровограді                           на 2014 -2015 роки </t>
  </si>
  <si>
    <t>Програма "місцевих стимулів" для працівників охорони здоров'я м. Кіровограда                      на 2013-2017 роки</t>
  </si>
  <si>
    <t>Міська цільова соціальна програма реформування системи закладів для дітей-сиріт та дітей, позбавлених батьківського піклування, на 2015-2017 роки</t>
  </si>
  <si>
    <t>Спеціальний   фонд</t>
  </si>
  <si>
    <t>Програма соціальної підтримки, розвитку та становлення сімей, дітей та молоді                                  м. Кіровограда на 2015 рік</t>
  </si>
  <si>
    <t xml:space="preserve">Програма соціального захисту та соціальної підтримки окремих категорій населення         м. Кіровограда на 2015 рік </t>
  </si>
  <si>
    <t>Програма розвитку житлово-комунального господарства та благоустрою                                                          м. Кіровограда на 2015 рік</t>
  </si>
  <si>
    <t xml:space="preserve">Програма соціального захисту та соціальної підтримки окремих категорій населення           м. Кіровограда на 2015 рік </t>
  </si>
  <si>
    <t>13 жовтня 2015 року № 4696</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</si>
</sst>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
    <numFmt numFmtId="183" formatCode="#,##0.000"/>
    <numFmt numFmtId="184" formatCode="0.000"/>
    <numFmt numFmtId="185" formatCode="#,##0.0_ ;[Red]\-#,##0.0\ "/>
    <numFmt numFmtId="186" formatCode="#,##0.000_ ;[Red]\-#,##0.000\ "/>
    <numFmt numFmtId="187" formatCode="#,##0_ ;[Red]\-#,##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Red]\-#,##0.00\ "/>
    <numFmt numFmtId="193" formatCode="0.0000"/>
    <numFmt numFmtId="194" formatCode="0.00000"/>
    <numFmt numFmtId="195" formatCode="0.000000"/>
    <numFmt numFmtId="196" formatCode="0.0000000"/>
    <numFmt numFmtId="197" formatCode="_-* #,##0.0\ _г_р_н_._-;\-* #,##0.0\ _г_р_н_._-;_-* &quot;-&quot;??\ _г_р_н_._-;_-@_-"/>
    <numFmt numFmtId="198" formatCode="_-* #,##0\ _г_р_н_._-;\-* #,##0\ _г_р_н_._-;_-* &quot;-&quot;??\ _г_р_н_._-;_-@_-"/>
    <numFmt numFmtId="199" formatCode="#,##0.0000_ ;[Red]\-#,##0.0000\ "/>
    <numFmt numFmtId="200" formatCode="_-* #,##0.000\ _г_р_н_._-;\-* #,##0.000\ _г_р_н_._-;_-* &quot;-&quot;??\ _г_р_н_._-;_-@_-"/>
    <numFmt numFmtId="201" formatCode="_-* #,##0.0000\ _г_р_н_._-;\-* #,##0.0000\ _г_р_н_._-;_-* &quot;-&quot;??\ _г_р_н_._-;_-@_-"/>
    <numFmt numFmtId="202" formatCode="0.0_ ;[Red]\-0.0\ "/>
    <numFmt numFmtId="203" formatCode="_-* #,##0.00\ _р_._-;\-* #,##0.00\ _р_._-;_-* &quot;-&quot;??\ _р_._-;_-@_-"/>
    <numFmt numFmtId="204" formatCode="#,##0.00_ ;\-#,##0.00\ "/>
  </numFmts>
  <fonts count="54">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Helv"/>
      <family val="0"/>
    </font>
    <font>
      <sz val="11"/>
      <color indexed="8"/>
      <name val="Calibri"/>
      <family val="2"/>
    </font>
    <font>
      <sz val="11"/>
      <color indexed="9"/>
      <name val="Calibri"/>
      <family val="2"/>
    </font>
    <font>
      <sz val="11"/>
      <color indexed="54"/>
      <name val="Calibri"/>
      <family val="2"/>
    </font>
    <font>
      <sz val="11"/>
      <color indexed="17"/>
      <name val="Calibri"/>
      <family val="2"/>
    </font>
    <font>
      <sz val="11"/>
      <color indexed="52"/>
      <name val="Calibri"/>
      <family val="2"/>
    </font>
    <font>
      <b/>
      <sz val="11"/>
      <color indexed="8"/>
      <name val="Calibri"/>
      <family val="2"/>
    </font>
    <font>
      <b/>
      <sz val="11"/>
      <color indexed="9"/>
      <name val="Calibri"/>
      <family val="2"/>
    </font>
    <font>
      <b/>
      <sz val="18"/>
      <color indexed="49"/>
      <name val="Cambria"/>
      <family val="2"/>
    </font>
    <font>
      <sz val="11"/>
      <color indexed="19"/>
      <name val="Calibri"/>
      <family val="2"/>
    </font>
    <font>
      <b/>
      <sz val="11"/>
      <color indexed="52"/>
      <name val="Calibri"/>
      <family val="2"/>
    </font>
    <font>
      <sz val="11"/>
      <color indexed="20"/>
      <name val="Calibri"/>
      <family val="2"/>
    </font>
    <font>
      <b/>
      <sz val="11"/>
      <color indexed="23"/>
      <name val="Calibri"/>
      <family val="2"/>
    </font>
    <font>
      <sz val="11"/>
      <color indexed="10"/>
      <name val="Calibri"/>
      <family val="2"/>
    </font>
    <font>
      <i/>
      <sz val="11"/>
      <color indexed="63"/>
      <name val="Calibri"/>
      <family val="2"/>
    </font>
    <font>
      <sz val="12"/>
      <name val="UkrainianPragmatica"/>
      <family val="0"/>
    </font>
    <font>
      <sz val="12"/>
      <name val="Times New Roman CYR"/>
      <family val="0"/>
    </font>
    <font>
      <sz val="10"/>
      <color indexed="8"/>
      <name val="Arial"/>
      <family val="2"/>
    </font>
    <font>
      <sz val="10"/>
      <color indexed="8"/>
      <name val="Times New Roman"/>
      <family val="1"/>
    </font>
    <font>
      <sz val="8"/>
      <name val="Arial Cyr"/>
      <family val="0"/>
    </font>
    <font>
      <sz val="8"/>
      <name val="Times New Roman"/>
      <family val="1"/>
    </font>
    <font>
      <b/>
      <sz val="8"/>
      <name val="Times New Roman"/>
      <family val="1"/>
    </font>
    <font>
      <i/>
      <sz val="10"/>
      <name val="Times New Roman"/>
      <family val="1"/>
    </font>
    <font>
      <sz val="13"/>
      <name val="Times New Roman"/>
      <family val="1"/>
    </font>
    <font>
      <b/>
      <sz val="12"/>
      <name val="Times New Roman"/>
      <family val="1"/>
    </font>
    <font>
      <b/>
      <sz val="14"/>
      <color indexed="8"/>
      <name val="Times New Roman"/>
      <family val="1"/>
    </font>
    <font>
      <b/>
      <sz val="11"/>
      <color indexed="8"/>
      <name val="Times New Roman"/>
      <family val="1"/>
    </font>
    <font>
      <sz val="11"/>
      <color indexed="8"/>
      <name val="Times New Roman"/>
      <family val="1"/>
    </font>
    <font>
      <sz val="1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60"/>
        <bgColor indexed="64"/>
      </patternFill>
    </fill>
    <fill>
      <patternFill patternType="solid">
        <fgColor indexed="6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23"/>
      </left>
      <right style="double">
        <color indexed="23"/>
      </right>
      <top style="double">
        <color indexed="23"/>
      </top>
      <bottom style="double">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medium"/>
      <top style="medium"/>
      <bottom style="thin"/>
    </border>
  </borders>
  <cellStyleXfs count="11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7" fillId="1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0" fillId="0" borderId="0">
      <alignment/>
      <protection/>
    </xf>
    <xf numFmtId="0" fontId="9" fillId="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8" fillId="7" borderId="1" applyNumberFormat="0" applyAlignment="0" applyProtection="0"/>
    <xf numFmtId="0" fontId="10" fillId="7" borderId="2" applyNumberFormat="0" applyAlignment="0" applyProtection="0"/>
    <xf numFmtId="0" fontId="11" fillId="14" borderId="1" applyNumberFormat="0" applyAlignment="0" applyProtection="0"/>
    <xf numFmtId="0" fontId="12" fillId="14"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0" fillId="0" borderId="6" applyNumberFormat="0" applyFill="0" applyAlignment="0" applyProtection="0"/>
    <xf numFmtId="0" fontId="16" fillId="0" borderId="7" applyNumberFormat="0" applyFill="0" applyAlignment="0" applyProtection="0"/>
    <xf numFmtId="0" fontId="32" fillId="24" borderId="8" applyNumberFormat="0" applyAlignment="0" applyProtection="0"/>
    <xf numFmtId="0" fontId="17" fillId="24" borderId="9" applyNumberFormat="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9" fillId="25" borderId="0" applyNumberFormat="0" applyBorder="0" applyAlignment="0" applyProtection="0"/>
    <xf numFmtId="0" fontId="35" fillId="8" borderId="1"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pplyNumberFormat="0" applyFill="0" applyBorder="0" applyAlignment="0" applyProtection="0"/>
    <xf numFmtId="0" fontId="31" fillId="0" borderId="10" applyNumberFormat="0" applyFill="0" applyAlignment="0" applyProtection="0"/>
    <xf numFmtId="0" fontId="20" fillId="3" borderId="0" applyNumberFormat="0" applyBorder="0" applyAlignment="0" applyProtection="0"/>
    <xf numFmtId="0" fontId="36" fillId="3" borderId="0" applyNumberFormat="0" applyBorder="0" applyAlignment="0" applyProtection="0"/>
    <xf numFmtId="0" fontId="21" fillId="0" borderId="0" applyNumberFormat="0" applyFill="0" applyBorder="0" applyAlignment="0" applyProtection="0"/>
    <xf numFmtId="0" fontId="0" fillId="26" borderId="11" applyNumberFormat="0" applyFont="0" applyAlignment="0" applyProtection="0"/>
    <xf numFmtId="0" fontId="0" fillId="26" borderId="11" applyNumberFormat="0" applyFont="0" applyAlignment="0" applyProtection="0"/>
    <xf numFmtId="9" fontId="0" fillId="0" borderId="0" applyFont="0" applyFill="0" applyBorder="0" applyAlignment="0" applyProtection="0"/>
    <xf numFmtId="0" fontId="37" fillId="8" borderId="2" applyNumberFormat="0" applyAlignment="0" applyProtection="0"/>
    <xf numFmtId="0" fontId="22" fillId="0" borderId="6" applyNumberFormat="0" applyFill="0" applyAlignment="0" applyProtection="0"/>
    <xf numFmtId="0" fontId="34" fillId="25" borderId="0" applyNumberFormat="0" applyBorder="0" applyAlignment="0" applyProtection="0"/>
    <xf numFmtId="0" fontId="25"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177" fontId="0" fillId="0" borderId="0" applyFont="0" applyFill="0" applyBorder="0" applyAlignment="0" applyProtection="0"/>
    <xf numFmtId="203" fontId="4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191">
    <xf numFmtId="0" fontId="0" fillId="0" borderId="0" xfId="0"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xf>
    <xf numFmtId="4" fontId="6" fillId="0" borderId="12"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2" fillId="0" borderId="0" xfId="0" applyFont="1" applyAlignment="1">
      <alignment/>
    </xf>
    <xf numFmtId="4" fontId="1" fillId="0" borderId="0" xfId="0" applyNumberFormat="1" applyFont="1" applyAlignment="1">
      <alignment/>
    </xf>
    <xf numFmtId="0" fontId="2" fillId="0" borderId="0" xfId="0" applyFont="1" applyAlignment="1">
      <alignment/>
    </xf>
    <xf numFmtId="0" fontId="7" fillId="0" borderId="0" xfId="93" applyFont="1" applyAlignment="1">
      <alignment vertical="center" wrapText="1"/>
      <protection/>
    </xf>
    <xf numFmtId="4" fontId="1" fillId="0" borderId="0" xfId="0" applyNumberFormat="1" applyFont="1" applyBorder="1" applyAlignment="1">
      <alignment/>
    </xf>
    <xf numFmtId="0" fontId="1" fillId="0" borderId="0" xfId="0" applyFont="1" applyFill="1" applyAlignment="1">
      <alignment/>
    </xf>
    <xf numFmtId="0" fontId="7" fillId="0" borderId="0" xfId="0" applyFont="1" applyFill="1" applyBorder="1" applyAlignment="1">
      <alignment horizontal="center" vertical="center"/>
    </xf>
    <xf numFmtId="0" fontId="48" fillId="0" borderId="0" xfId="0" applyFont="1" applyFill="1" applyAlignment="1">
      <alignment/>
    </xf>
    <xf numFmtId="49" fontId="1" fillId="0" borderId="14"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7" fillId="0" borderId="0" xfId="0" applyFont="1" applyAlignment="1">
      <alignment horizontal="center"/>
    </xf>
    <xf numFmtId="0" fontId="6"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49" fontId="6" fillId="0" borderId="12" xfId="0" applyNumberFormat="1" applyFont="1" applyFill="1" applyBorder="1" applyAlignment="1">
      <alignment horizontal="justify" vertical="center" wrapText="1"/>
    </xf>
    <xf numFmtId="0" fontId="6" fillId="0" borderId="12" xfId="0" applyFont="1" applyFill="1" applyBorder="1" applyAlignment="1">
      <alignment vertical="center" wrapText="1"/>
    </xf>
    <xf numFmtId="4" fontId="2" fillId="0" borderId="0" xfId="0" applyNumberFormat="1" applyFont="1" applyFill="1" applyAlignment="1">
      <alignment/>
    </xf>
    <xf numFmtId="4" fontId="1" fillId="0" borderId="0" xfId="0" applyNumberFormat="1" applyFont="1" applyFill="1" applyAlignment="1">
      <alignment/>
    </xf>
    <xf numFmtId="4" fontId="6" fillId="0" borderId="12" xfId="0" applyNumberFormat="1" applyFont="1" applyFill="1" applyBorder="1" applyAlignment="1">
      <alignment horizontal="center" vertical="center" wrapText="1"/>
    </xf>
    <xf numFmtId="0" fontId="2" fillId="0" borderId="0" xfId="0" applyFont="1" applyFill="1" applyAlignment="1">
      <alignment/>
    </xf>
    <xf numFmtId="0" fontId="1" fillId="0" borderId="12" xfId="0" applyFont="1" applyFill="1" applyBorder="1" applyAlignment="1">
      <alignment horizontal="center" vertical="center" wrapText="1"/>
    </xf>
    <xf numFmtId="0" fontId="6" fillId="0" borderId="15" xfId="0" applyFont="1" applyFill="1" applyBorder="1" applyAlignment="1">
      <alignment horizontal="left" vertical="center" wrapText="1"/>
    </xf>
    <xf numFmtId="49" fontId="1" fillId="27" borderId="14" xfId="0" applyNumberFormat="1" applyFont="1" applyFill="1" applyBorder="1" applyAlignment="1">
      <alignment horizontal="center" vertical="center" wrapText="1"/>
    </xf>
    <xf numFmtId="49" fontId="1" fillId="27" borderId="12" xfId="0" applyNumberFormat="1" applyFont="1" applyFill="1" applyBorder="1" applyAlignment="1">
      <alignment horizontal="center" vertical="center" wrapText="1"/>
    </xf>
    <xf numFmtId="49" fontId="6" fillId="27" borderId="12" xfId="0" applyNumberFormat="1" applyFont="1" applyFill="1" applyBorder="1" applyAlignment="1">
      <alignment horizontal="justify" vertical="center" wrapText="1"/>
    </xf>
    <xf numFmtId="0" fontId="6" fillId="27" borderId="12" xfId="0" applyFont="1" applyFill="1" applyBorder="1" applyAlignment="1">
      <alignment vertical="center" wrapText="1"/>
    </xf>
    <xf numFmtId="4" fontId="6" fillId="27" borderId="12" xfId="0" applyNumberFormat="1" applyFont="1" applyFill="1" applyBorder="1" applyAlignment="1">
      <alignment horizontal="center" vertical="center"/>
    </xf>
    <xf numFmtId="4" fontId="6" fillId="27" borderId="13" xfId="0" applyNumberFormat="1" applyFont="1" applyFill="1" applyBorder="1" applyAlignment="1">
      <alignment horizontal="center" vertical="center"/>
    </xf>
    <xf numFmtId="0" fontId="1" fillId="27" borderId="0" xfId="0" applyFont="1" applyFill="1" applyAlignment="1">
      <alignment/>
    </xf>
    <xf numFmtId="0" fontId="5" fillId="27" borderId="12" xfId="0" applyFont="1" applyFill="1" applyBorder="1" applyAlignment="1">
      <alignment horizontal="center" vertical="center" wrapText="1"/>
    </xf>
    <xf numFmtId="4" fontId="6" fillId="27" borderId="13" xfId="0" applyNumberFormat="1" applyFont="1" applyFill="1" applyBorder="1" applyAlignment="1">
      <alignment horizontal="center" vertical="center" wrapText="1"/>
    </xf>
    <xf numFmtId="4" fontId="6" fillId="27" borderId="12" xfId="0" applyNumberFormat="1" applyFont="1" applyFill="1" applyBorder="1" applyAlignment="1">
      <alignment horizontal="center" vertical="center" wrapText="1"/>
    </xf>
    <xf numFmtId="0" fontId="6" fillId="27" borderId="12" xfId="0" applyFont="1" applyFill="1" applyBorder="1" applyAlignment="1">
      <alignment wrapText="1"/>
    </xf>
    <xf numFmtId="49" fontId="2" fillId="27" borderId="14" xfId="0" applyNumberFormat="1" applyFont="1" applyFill="1" applyBorder="1" applyAlignment="1">
      <alignment horizontal="center" vertical="center"/>
    </xf>
    <xf numFmtId="49" fontId="2" fillId="27" borderId="12" xfId="0" applyNumberFormat="1" applyFont="1" applyFill="1" applyBorder="1" applyAlignment="1">
      <alignment horizontal="center" vertical="center"/>
    </xf>
    <xf numFmtId="49" fontId="5" fillId="27" borderId="12" xfId="0" applyNumberFormat="1" applyFont="1" applyFill="1" applyBorder="1" applyAlignment="1">
      <alignment horizontal="justify" vertical="center" wrapText="1"/>
    </xf>
    <xf numFmtId="0" fontId="6" fillId="27" borderId="16" xfId="0" applyFont="1" applyFill="1" applyBorder="1" applyAlignment="1">
      <alignment vertical="center" wrapText="1"/>
    </xf>
    <xf numFmtId="4" fontId="5" fillId="27" borderId="12" xfId="0" applyNumberFormat="1" applyFont="1" applyFill="1" applyBorder="1" applyAlignment="1">
      <alignment horizontal="center" vertical="center"/>
    </xf>
    <xf numFmtId="4" fontId="5" fillId="27" borderId="13" xfId="0" applyNumberFormat="1" applyFont="1" applyFill="1" applyBorder="1" applyAlignment="1">
      <alignment horizontal="center" vertical="center"/>
    </xf>
    <xf numFmtId="49" fontId="2" fillId="27" borderId="12" xfId="0" applyNumberFormat="1" applyFont="1" applyFill="1" applyBorder="1" applyAlignment="1">
      <alignment horizontal="center" vertical="center" wrapText="1"/>
    </xf>
    <xf numFmtId="49" fontId="6" fillId="27" borderId="17" xfId="0" applyNumberFormat="1" applyFont="1" applyFill="1" applyBorder="1" applyAlignment="1">
      <alignment horizontal="justify" vertical="center" wrapText="1"/>
    </xf>
    <xf numFmtId="4" fontId="6" fillId="27" borderId="18" xfId="0" applyNumberFormat="1" applyFont="1" applyFill="1" applyBorder="1" applyAlignment="1">
      <alignment horizontal="center" vertical="center"/>
    </xf>
    <xf numFmtId="4" fontId="6" fillId="27" borderId="19" xfId="0" applyNumberFormat="1" applyFont="1" applyFill="1" applyBorder="1" applyAlignment="1">
      <alignment horizontal="center" vertical="center"/>
    </xf>
    <xf numFmtId="0" fontId="47" fillId="27" borderId="0" xfId="0" applyFont="1" applyFill="1" applyAlignment="1">
      <alignment/>
    </xf>
    <xf numFmtId="49" fontId="1" fillId="27" borderId="14" xfId="0" applyNumberFormat="1" applyFont="1" applyFill="1" applyBorder="1" applyAlignment="1" applyProtection="1">
      <alignment horizontal="center" vertical="center"/>
      <protection locked="0"/>
    </xf>
    <xf numFmtId="49" fontId="1" fillId="27" borderId="12" xfId="0" applyNumberFormat="1" applyFont="1" applyFill="1" applyBorder="1" applyAlignment="1" applyProtection="1">
      <alignment horizontal="center" vertical="center"/>
      <protection locked="0"/>
    </xf>
    <xf numFmtId="49" fontId="6" fillId="27" borderId="17" xfId="0" applyNumberFormat="1" applyFont="1" applyFill="1" applyBorder="1" applyAlignment="1" applyProtection="1">
      <alignment horizontal="justify" vertical="center" wrapText="1"/>
      <protection locked="0"/>
    </xf>
    <xf numFmtId="49" fontId="6" fillId="27" borderId="12" xfId="0" applyNumberFormat="1" applyFont="1" applyFill="1" applyBorder="1" applyAlignment="1" applyProtection="1">
      <alignment horizontal="justify" vertical="center" wrapText="1"/>
      <protection locked="0"/>
    </xf>
    <xf numFmtId="49" fontId="1" fillId="27" borderId="20" xfId="0" applyNumberFormat="1" applyFont="1" applyFill="1" applyBorder="1" applyAlignment="1" applyProtection="1">
      <alignment horizontal="center" vertical="center"/>
      <protection locked="0"/>
    </xf>
    <xf numFmtId="49" fontId="1" fillId="27" borderId="15" xfId="0" applyNumberFormat="1" applyFont="1" applyFill="1" applyBorder="1" applyAlignment="1" applyProtection="1">
      <alignment horizontal="center" vertical="center"/>
      <protection locked="0"/>
    </xf>
    <xf numFmtId="4" fontId="6" fillId="27" borderId="15" xfId="0" applyNumberFormat="1" applyFont="1" applyFill="1" applyBorder="1" applyAlignment="1">
      <alignment horizontal="center" vertical="center"/>
    </xf>
    <xf numFmtId="4" fontId="6" fillId="27" borderId="21" xfId="0" applyNumberFormat="1" applyFont="1" applyFill="1" applyBorder="1" applyAlignment="1">
      <alignment horizontal="center" vertical="center" wrapText="1"/>
    </xf>
    <xf numFmtId="49" fontId="6" fillId="27" borderId="22" xfId="0" applyNumberFormat="1" applyFont="1" applyFill="1" applyBorder="1" applyAlignment="1" applyProtection="1">
      <alignment horizontal="justify" vertical="center" wrapText="1"/>
      <protection locked="0"/>
    </xf>
    <xf numFmtId="4" fontId="6" fillId="27" borderId="23" xfId="0" applyNumberFormat="1" applyFont="1" applyFill="1" applyBorder="1" applyAlignment="1">
      <alignment horizontal="center" vertical="center"/>
    </xf>
    <xf numFmtId="0" fontId="6" fillId="27" borderId="15" xfId="0" applyFont="1" applyFill="1" applyBorder="1" applyAlignment="1">
      <alignment vertical="center" wrapText="1"/>
    </xf>
    <xf numFmtId="4" fontId="6" fillId="27" borderId="18" xfId="0" applyNumberFormat="1" applyFont="1" applyFill="1" applyBorder="1" applyAlignment="1">
      <alignment horizontal="center" vertical="center" wrapText="1"/>
    </xf>
    <xf numFmtId="4" fontId="6" fillId="27" borderId="23"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xf>
    <xf numFmtId="0" fontId="6" fillId="0" borderId="17" xfId="0" applyFont="1" applyFill="1" applyBorder="1" applyAlignment="1">
      <alignment horizontal="justify" wrapText="1"/>
    </xf>
    <xf numFmtId="4" fontId="6" fillId="0" borderId="18" xfId="0" applyNumberFormat="1" applyFont="1" applyFill="1" applyBorder="1" applyAlignment="1">
      <alignment horizontal="center" vertical="center"/>
    </xf>
    <xf numFmtId="49" fontId="6" fillId="0" borderId="17" xfId="0" applyNumberFormat="1" applyFont="1" applyFill="1" applyBorder="1" applyAlignment="1">
      <alignment horizontal="justify" vertical="center" wrapText="1"/>
    </xf>
    <xf numFmtId="0" fontId="6" fillId="0" borderId="17" xfId="0" applyFont="1" applyFill="1" applyBorder="1" applyAlignment="1">
      <alignment horizontal="justify" vertical="center" wrapText="1"/>
    </xf>
    <xf numFmtId="49" fontId="1" fillId="0" borderId="12" xfId="0" applyNumberFormat="1" applyFont="1" applyFill="1" applyBorder="1" applyAlignment="1" applyProtection="1">
      <alignment horizontal="center" vertical="center"/>
      <protection locked="0"/>
    </xf>
    <xf numFmtId="0" fontId="7" fillId="0" borderId="12" xfId="0" applyFont="1" applyFill="1" applyBorder="1" applyAlignment="1">
      <alignment horizontal="justify" vertical="center" wrapText="1"/>
    </xf>
    <xf numFmtId="0" fontId="6" fillId="0" borderId="15" xfId="0" applyFont="1" applyFill="1" applyBorder="1" applyAlignment="1">
      <alignment vertical="center" wrapText="1"/>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0" fontId="6" fillId="0" borderId="12" xfId="0" applyFont="1" applyFill="1" applyBorder="1" applyAlignment="1">
      <alignment wrapText="1"/>
    </xf>
    <xf numFmtId="4"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justify" vertical="center" wrapText="1"/>
    </xf>
    <xf numFmtId="0" fontId="6" fillId="0" borderId="12" xfId="0" applyFont="1" applyFill="1" applyBorder="1" applyAlignment="1">
      <alignment horizontal="left" vertical="center" wrapText="1"/>
    </xf>
    <xf numFmtId="4" fontId="5" fillId="0" borderId="13" xfId="0" applyNumberFormat="1" applyFont="1" applyFill="1" applyBorder="1" applyAlignment="1">
      <alignment horizontal="center" vertical="center"/>
    </xf>
    <xf numFmtId="49" fontId="1" fillId="0" borderId="14"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0" fontId="5" fillId="0" borderId="12" xfId="0" applyFont="1" applyFill="1" applyBorder="1" applyAlignment="1">
      <alignment horizontal="left" vertical="center" wrapText="1"/>
    </xf>
    <xf numFmtId="0" fontId="5" fillId="0" borderId="15" xfId="105" applyFont="1" applyFill="1" applyBorder="1" applyAlignment="1">
      <alignment horizontal="center" vertical="center" wrapText="1"/>
      <protection/>
    </xf>
    <xf numFmtId="0" fontId="5" fillId="0" borderId="12" xfId="0" applyFont="1" applyFill="1" applyBorder="1" applyAlignment="1">
      <alignment vertical="center" wrapText="1"/>
    </xf>
    <xf numFmtId="0" fontId="6" fillId="0" borderId="12" xfId="105" applyFont="1" applyFill="1" applyBorder="1" applyAlignment="1">
      <alignment horizontal="left" vertical="top" wrapText="1"/>
      <protection/>
    </xf>
    <xf numFmtId="0" fontId="6" fillId="0" borderId="15" xfId="105" applyFont="1" applyFill="1" applyBorder="1" applyAlignment="1">
      <alignment horizontal="left" vertical="top" wrapText="1"/>
      <protection/>
    </xf>
    <xf numFmtId="49" fontId="5" fillId="0" borderId="12" xfId="0" applyNumberFormat="1" applyFont="1" applyFill="1" applyBorder="1" applyAlignment="1">
      <alignment horizontal="justify" vertical="top" wrapText="1"/>
    </xf>
    <xf numFmtId="4" fontId="5" fillId="0" borderId="12"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horizontal="center" vertical="center"/>
      <protection/>
    </xf>
    <xf numFmtId="4" fontId="6" fillId="0" borderId="12" xfId="0" applyNumberFormat="1" applyFont="1" applyFill="1" applyBorder="1" applyAlignment="1" applyProtection="1">
      <alignment horizontal="center" vertical="center"/>
      <protection/>
    </xf>
    <xf numFmtId="4" fontId="6" fillId="0" borderId="12"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xf>
    <xf numFmtId="49" fontId="6" fillId="0" borderId="12" xfId="0" applyNumberFormat="1" applyFont="1" applyFill="1" applyBorder="1" applyAlignment="1">
      <alignment horizontal="justify" vertical="top"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6" fillId="0" borderId="25" xfId="0" applyNumberFormat="1" applyFont="1" applyFill="1" applyBorder="1" applyAlignment="1">
      <alignment horizontal="justify" vertical="center" wrapText="1"/>
    </xf>
    <xf numFmtId="0" fontId="6" fillId="0" borderId="25" xfId="0" applyFont="1" applyFill="1" applyBorder="1" applyAlignment="1">
      <alignment vertical="center" wrapText="1"/>
    </xf>
    <xf numFmtId="4" fontId="6" fillId="0" borderId="25" xfId="0" applyNumberFormat="1" applyFont="1" applyFill="1" applyBorder="1" applyAlignment="1">
      <alignment horizontal="center" vertical="center"/>
    </xf>
    <xf numFmtId="4" fontId="6" fillId="0" borderId="26" xfId="0" applyNumberFormat="1" applyFont="1" applyFill="1" applyBorder="1" applyAlignment="1">
      <alignment horizontal="center" vertical="center" wrapText="1"/>
    </xf>
    <xf numFmtId="49" fontId="6" fillId="0" borderId="17" xfId="0" applyNumberFormat="1" applyFont="1" applyFill="1" applyBorder="1" applyAlignment="1" applyProtection="1">
      <alignment horizontal="justify" vertical="center" wrapText="1"/>
      <protection locked="0"/>
    </xf>
    <xf numFmtId="49" fontId="1" fillId="0" borderId="12" xfId="0" applyNumberFormat="1" applyFont="1" applyFill="1" applyBorder="1" applyAlignment="1">
      <alignment horizontal="center" vertical="center" wrapText="1"/>
    </xf>
    <xf numFmtId="0" fontId="6" fillId="0" borderId="27" xfId="0"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2" fillId="27" borderId="14" xfId="0" applyNumberFormat="1" applyFont="1" applyFill="1" applyBorder="1" applyAlignment="1">
      <alignment horizontal="center" vertical="center" wrapText="1"/>
    </xf>
    <xf numFmtId="49" fontId="5" fillId="27" borderId="12" xfId="0" applyNumberFormat="1" applyFont="1" applyFill="1" applyBorder="1" applyAlignment="1">
      <alignment horizontal="center" vertical="center" wrapText="1"/>
    </xf>
    <xf numFmtId="0" fontId="46" fillId="27" borderId="12" xfId="0" applyFont="1" applyFill="1" applyBorder="1" applyAlignment="1">
      <alignment horizontal="center" vertical="center" wrapText="1"/>
    </xf>
    <xf numFmtId="0" fontId="5" fillId="27" borderId="12" xfId="0" applyFont="1" applyFill="1" applyBorder="1" applyAlignment="1">
      <alignment horizontal="center" vertical="center" wrapText="1"/>
    </xf>
    <xf numFmtId="0" fontId="51" fillId="27" borderId="12" xfId="0" applyFont="1" applyFill="1" applyBorder="1" applyAlignment="1">
      <alignment horizontal="center" vertical="center" wrapText="1"/>
    </xf>
    <xf numFmtId="4" fontId="5" fillId="27" borderId="12" xfId="0" applyNumberFormat="1" applyFont="1" applyFill="1" applyBorder="1" applyAlignment="1">
      <alignment horizontal="center" vertical="center" wrapText="1"/>
    </xf>
    <xf numFmtId="4" fontId="5" fillId="27" borderId="13" xfId="0" applyNumberFormat="1" applyFont="1" applyFill="1" applyBorder="1" applyAlignment="1">
      <alignment horizontal="center" vertical="center" wrapText="1"/>
    </xf>
    <xf numFmtId="4" fontId="43" fillId="27" borderId="0" xfId="0" applyNumberFormat="1" applyFont="1" applyFill="1" applyBorder="1" applyAlignment="1">
      <alignment horizontal="center" vertical="center" wrapText="1"/>
    </xf>
    <xf numFmtId="4" fontId="1" fillId="27" borderId="0" xfId="0" applyNumberFormat="1" applyFont="1" applyFill="1" applyBorder="1" applyAlignment="1">
      <alignment/>
    </xf>
    <xf numFmtId="0" fontId="1" fillId="27" borderId="0" xfId="0" applyFont="1" applyFill="1" applyAlignment="1">
      <alignment/>
    </xf>
    <xf numFmtId="49" fontId="1" fillId="27" borderId="14" xfId="0" applyNumberFormat="1" applyFont="1" applyFill="1" applyBorder="1" applyAlignment="1">
      <alignment horizontal="center" vertical="center" wrapText="1"/>
    </xf>
    <xf numFmtId="49" fontId="1" fillId="27" borderId="12" xfId="0" applyNumberFormat="1" applyFont="1" applyFill="1" applyBorder="1" applyAlignment="1">
      <alignment horizontal="center" vertical="center" wrapText="1"/>
    </xf>
    <xf numFmtId="49" fontId="6" fillId="27" borderId="12" xfId="0" applyNumberFormat="1" applyFont="1" applyFill="1" applyBorder="1" applyAlignment="1">
      <alignment horizontal="justify" vertical="center" wrapText="1"/>
    </xf>
    <xf numFmtId="0" fontId="52" fillId="27" borderId="12" xfId="0" applyFont="1" applyFill="1" applyBorder="1" applyAlignment="1">
      <alignment horizontal="left" vertical="center" wrapText="1"/>
    </xf>
    <xf numFmtId="4" fontId="6" fillId="27" borderId="12" xfId="0" applyNumberFormat="1" applyFont="1" applyFill="1" applyBorder="1" applyAlignment="1">
      <alignment horizontal="center" vertical="center" wrapText="1"/>
    </xf>
    <xf numFmtId="4" fontId="6" fillId="27" borderId="13" xfId="0" applyNumberFormat="1" applyFont="1" applyFill="1" applyBorder="1" applyAlignment="1">
      <alignment horizontal="center" vertical="center" wrapText="1"/>
    </xf>
    <xf numFmtId="0" fontId="6" fillId="27" borderId="12" xfId="0" applyFont="1" applyFill="1" applyBorder="1" applyAlignment="1">
      <alignment horizontal="left" vertical="center" wrapText="1"/>
    </xf>
    <xf numFmtId="4" fontId="6" fillId="27" borderId="12" xfId="0" applyNumberFormat="1" applyFont="1" applyFill="1" applyBorder="1" applyAlignment="1">
      <alignment horizontal="center" vertical="center"/>
    </xf>
    <xf numFmtId="0" fontId="6" fillId="27" borderId="12" xfId="0" applyFont="1" applyFill="1" applyBorder="1" applyAlignment="1">
      <alignment vertical="center" wrapText="1"/>
    </xf>
    <xf numFmtId="0" fontId="6" fillId="27" borderId="12" xfId="0" applyFont="1" applyFill="1" applyBorder="1" applyAlignment="1">
      <alignment horizontal="justify" wrapText="1"/>
    </xf>
    <xf numFmtId="49" fontId="2" fillId="27" borderId="14" xfId="0" applyNumberFormat="1" applyFont="1" applyFill="1" applyBorder="1" applyAlignment="1" applyProtection="1">
      <alignment horizontal="center" vertical="center"/>
      <protection locked="0"/>
    </xf>
    <xf numFmtId="49" fontId="2" fillId="27" borderId="12" xfId="0" applyNumberFormat="1" applyFont="1" applyFill="1" applyBorder="1" applyAlignment="1" applyProtection="1">
      <alignment horizontal="center" vertical="center"/>
      <protection locked="0"/>
    </xf>
    <xf numFmtId="49" fontId="5" fillId="27" borderId="12" xfId="0" applyNumberFormat="1" applyFont="1" applyFill="1" applyBorder="1" applyAlignment="1" applyProtection="1">
      <alignment horizontal="justify" vertical="center" wrapText="1"/>
      <protection locked="0"/>
    </xf>
    <xf numFmtId="4" fontId="5" fillId="27" borderId="12" xfId="0" applyNumberFormat="1" applyFont="1" applyFill="1" applyBorder="1" applyAlignment="1">
      <alignment horizontal="center" vertical="center"/>
    </xf>
    <xf numFmtId="4" fontId="6" fillId="27" borderId="13" xfId="0" applyNumberFormat="1" applyFont="1" applyFill="1" applyBorder="1" applyAlignment="1">
      <alignment horizontal="center" vertical="center"/>
    </xf>
    <xf numFmtId="49" fontId="1" fillId="27" borderId="14" xfId="0" applyNumberFormat="1" applyFont="1" applyFill="1" applyBorder="1" applyAlignment="1">
      <alignment horizontal="center" vertical="center" wrapText="1"/>
    </xf>
    <xf numFmtId="49" fontId="1" fillId="27" borderId="12" xfId="0" applyNumberFormat="1" applyFont="1" applyFill="1" applyBorder="1" applyAlignment="1">
      <alignment horizontal="center" vertical="center" wrapText="1"/>
    </xf>
    <xf numFmtId="0" fontId="6" fillId="27" borderId="12" xfId="0" applyFont="1" applyFill="1" applyBorder="1" applyAlignment="1">
      <alignment horizontal="justify" vertical="center" wrapText="1"/>
    </xf>
    <xf numFmtId="4" fontId="7" fillId="0" borderId="0" xfId="0" applyNumberFormat="1" applyFont="1" applyBorder="1" applyAlignment="1">
      <alignment horizontal="center" vertical="center"/>
    </xf>
    <xf numFmtId="49" fontId="2" fillId="27" borderId="12" xfId="0" applyNumberFormat="1" applyFont="1" applyFill="1" applyBorder="1" applyAlignment="1">
      <alignment horizontal="center" vertical="center" wrapText="1"/>
    </xf>
    <xf numFmtId="49" fontId="5" fillId="27" borderId="12" xfId="0" applyNumberFormat="1" applyFont="1" applyFill="1" applyBorder="1" applyAlignment="1">
      <alignment horizontal="justify" vertical="center" wrapText="1"/>
    </xf>
    <xf numFmtId="0" fontId="6" fillId="0" borderId="16" xfId="0" applyFont="1" applyFill="1" applyBorder="1" applyAlignment="1">
      <alignment vertical="center" wrapText="1"/>
    </xf>
    <xf numFmtId="4" fontId="6" fillId="0" borderId="13" xfId="0" applyNumberFormat="1" applyFont="1" applyFill="1" applyBorder="1" applyAlignment="1">
      <alignment horizontal="center" vertical="center"/>
    </xf>
    <xf numFmtId="0" fontId="5" fillId="0" borderId="15" xfId="0" applyFont="1" applyFill="1" applyBorder="1" applyAlignment="1">
      <alignment vertical="center" wrapText="1"/>
    </xf>
    <xf numFmtId="0" fontId="52" fillId="0" borderId="12" xfId="0" applyFont="1" applyFill="1" applyBorder="1" applyAlignment="1">
      <alignment horizontal="left" vertical="center" wrapText="1"/>
    </xf>
    <xf numFmtId="0" fontId="1" fillId="0" borderId="28" xfId="0" applyFont="1" applyFill="1" applyBorder="1" applyAlignment="1">
      <alignment/>
    </xf>
    <xf numFmtId="0" fontId="1" fillId="0" borderId="29" xfId="0" applyFont="1" applyFill="1" applyBorder="1" applyAlignment="1">
      <alignment/>
    </xf>
    <xf numFmtId="0" fontId="49" fillId="0" borderId="29" xfId="0" applyFont="1" applyFill="1" applyBorder="1" applyAlignment="1">
      <alignment horizontal="center" vertical="center"/>
    </xf>
    <xf numFmtId="4" fontId="5" fillId="0" borderId="29" xfId="0" applyNumberFormat="1" applyFont="1" applyFill="1" applyBorder="1" applyAlignment="1">
      <alignment horizontal="center" vertical="center"/>
    </xf>
    <xf numFmtId="4" fontId="5" fillId="0" borderId="29" xfId="0" applyNumberFormat="1" applyFont="1" applyFill="1" applyBorder="1" applyAlignment="1" applyProtection="1">
      <alignment horizontal="center" vertical="center"/>
      <protection locked="0"/>
    </xf>
    <xf numFmtId="4" fontId="5" fillId="0" borderId="30" xfId="0" applyNumberFormat="1" applyFont="1" applyFill="1" applyBorder="1" applyAlignment="1" applyProtection="1">
      <alignment horizontal="center" vertical="center"/>
      <protection locked="0"/>
    </xf>
    <xf numFmtId="49" fontId="1" fillId="27" borderId="20" xfId="0" applyNumberFormat="1" applyFont="1" applyFill="1" applyBorder="1" applyAlignment="1">
      <alignment horizontal="center" vertical="center" wrapText="1"/>
    </xf>
    <xf numFmtId="0" fontId="6" fillId="27" borderId="12" xfId="0" applyFont="1" applyFill="1" applyBorder="1" applyAlignment="1">
      <alignment horizontal="left" vertical="center" wrapText="1"/>
    </xf>
    <xf numFmtId="49" fontId="2" fillId="27" borderId="14" xfId="0" applyNumberFormat="1" applyFont="1" applyFill="1" applyBorder="1" applyAlignment="1">
      <alignment horizontal="center" vertical="center" wrapText="1"/>
    </xf>
    <xf numFmtId="4" fontId="5" fillId="27" borderId="13"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50" fillId="0" borderId="0" xfId="0" applyFont="1" applyFill="1" applyAlignment="1">
      <alignment horizontal="center" vertical="center" wrapText="1"/>
    </xf>
    <xf numFmtId="0" fontId="1" fillId="0" borderId="3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27" borderId="32" xfId="0" applyNumberFormat="1" applyFont="1" applyFill="1" applyBorder="1" applyAlignment="1">
      <alignment horizontal="center" vertical="center" wrapText="1"/>
    </xf>
    <xf numFmtId="49" fontId="1" fillId="27" borderId="33" xfId="0" applyNumberFormat="1" applyFont="1" applyFill="1" applyBorder="1" applyAlignment="1">
      <alignment horizontal="center" vertical="center" wrapText="1"/>
    </xf>
    <xf numFmtId="49" fontId="1" fillId="27" borderId="20" xfId="0" applyNumberFormat="1" applyFont="1" applyFill="1" applyBorder="1" applyAlignment="1">
      <alignment horizontal="center" vertical="center" wrapText="1"/>
    </xf>
    <xf numFmtId="0" fontId="6" fillId="27" borderId="16" xfId="0" applyFont="1" applyFill="1" applyBorder="1" applyAlignment="1">
      <alignment horizontal="left" vertical="center" wrapText="1"/>
    </xf>
    <xf numFmtId="0" fontId="6" fillId="27" borderId="27" xfId="0" applyFont="1" applyFill="1" applyBorder="1" applyAlignment="1">
      <alignment horizontal="left" vertical="center" wrapText="1"/>
    </xf>
    <xf numFmtId="0" fontId="6" fillId="27"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27" borderId="16" xfId="0" applyFont="1" applyFill="1" applyBorder="1" applyAlignment="1">
      <alignment horizontal="left" vertical="center" wrapText="1"/>
    </xf>
    <xf numFmtId="0" fontId="6" fillId="27" borderId="27" xfId="0" applyFont="1" applyFill="1" applyBorder="1" applyAlignment="1">
      <alignment horizontal="left" vertical="center" wrapText="1"/>
    </xf>
    <xf numFmtId="0" fontId="6" fillId="27" borderId="15" xfId="0" applyFont="1" applyFill="1" applyBorder="1" applyAlignment="1">
      <alignment horizontal="left" vertical="center" wrapText="1"/>
    </xf>
    <xf numFmtId="0" fontId="6" fillId="0" borderId="16" xfId="105" applyFont="1" applyFill="1" applyBorder="1" applyAlignment="1">
      <alignment horizontal="left" vertical="center" wrapText="1"/>
      <protection/>
    </xf>
    <xf numFmtId="0" fontId="6" fillId="0" borderId="27" xfId="105" applyFont="1" applyFill="1" applyBorder="1" applyAlignment="1">
      <alignment horizontal="left" vertical="center" wrapText="1"/>
      <protection/>
    </xf>
    <xf numFmtId="0" fontId="6" fillId="0" borderId="15" xfId="105" applyFont="1" applyFill="1" applyBorder="1" applyAlignment="1">
      <alignment horizontal="left" vertical="center" wrapText="1"/>
      <protection/>
    </xf>
    <xf numFmtId="0" fontId="52" fillId="27" borderId="16" xfId="0" applyFont="1" applyFill="1" applyBorder="1" applyAlignment="1">
      <alignment horizontal="left" vertical="center" wrapText="1"/>
    </xf>
    <xf numFmtId="0" fontId="52" fillId="27" borderId="27" xfId="0" applyFont="1" applyFill="1" applyBorder="1" applyAlignment="1">
      <alignment horizontal="left" vertical="center" wrapText="1"/>
    </xf>
    <xf numFmtId="0" fontId="52" fillId="27" borderId="15" xfId="0" applyFont="1" applyFill="1" applyBorder="1" applyAlignment="1">
      <alignment horizontal="left" vertical="center" wrapText="1"/>
    </xf>
    <xf numFmtId="0" fontId="6" fillId="27" borderId="12"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0" xfId="0" applyFont="1" applyAlignment="1">
      <alignment/>
    </xf>
    <xf numFmtId="0" fontId="1" fillId="0" borderId="31"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1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6" xfId="105" applyFont="1" applyFill="1" applyBorder="1" applyAlignment="1">
      <alignment horizontal="left" vertical="top" wrapText="1"/>
      <protection/>
    </xf>
    <xf numFmtId="0" fontId="6" fillId="0" borderId="15" xfId="105" applyFont="1" applyFill="1" applyBorder="1" applyAlignment="1">
      <alignment horizontal="left" vertical="top" wrapText="1"/>
      <protection/>
    </xf>
    <xf numFmtId="0" fontId="48" fillId="0" borderId="0" xfId="0" applyFont="1" applyAlignment="1">
      <alignment horizontal="center"/>
    </xf>
    <xf numFmtId="49" fontId="48" fillId="0" borderId="0" xfId="105" applyNumberFormat="1" applyFont="1" applyBorder="1" applyAlignment="1">
      <alignment horizontal="left" vertical="center" wrapText="1"/>
      <protection/>
    </xf>
  </cellXfs>
  <cellStyles count="11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язана клітинка" xfId="76"/>
    <cellStyle name="Итог" xfId="77"/>
    <cellStyle name="Контрольна клітинка" xfId="78"/>
    <cellStyle name="Контрольная ячейка" xfId="79"/>
    <cellStyle name="Назва" xfId="80"/>
    <cellStyle name="Название" xfId="81"/>
    <cellStyle name="Нейтральный" xfId="82"/>
    <cellStyle name="Обчислення" xfId="83"/>
    <cellStyle name="Обычный 10" xfId="84"/>
    <cellStyle name="Обычный 2" xfId="85"/>
    <cellStyle name="Обычный 3" xfId="86"/>
    <cellStyle name="Обычный 4" xfId="87"/>
    <cellStyle name="Обычный 5" xfId="88"/>
    <cellStyle name="Обычный 6" xfId="89"/>
    <cellStyle name="Обычный 7" xfId="90"/>
    <cellStyle name="Обычный 8" xfId="91"/>
    <cellStyle name="Обычный 9" xfId="92"/>
    <cellStyle name="Обычный_Розпис не правленый" xfId="93"/>
    <cellStyle name="Followed Hyperlink" xfId="94"/>
    <cellStyle name="Підсумок" xfId="95"/>
    <cellStyle name="Плохой" xfId="96"/>
    <cellStyle name="Поганий" xfId="97"/>
    <cellStyle name="Пояснение" xfId="98"/>
    <cellStyle name="Примечание" xfId="99"/>
    <cellStyle name="Примітка" xfId="100"/>
    <cellStyle name="Percent" xfId="101"/>
    <cellStyle name="Результат" xfId="102"/>
    <cellStyle name="Связанная ячейка" xfId="103"/>
    <cellStyle name="Середній" xfId="104"/>
    <cellStyle name="Стиль 1" xfId="105"/>
    <cellStyle name="Текст попередження" xfId="106"/>
    <cellStyle name="Текст пояснення" xfId="107"/>
    <cellStyle name="Текст предупреждения" xfId="108"/>
    <cellStyle name="Тысячи [0]_Розподіл (2)" xfId="109"/>
    <cellStyle name="Тысячи_бюджет 1998 по клас." xfId="110"/>
    <cellStyle name="Comma" xfId="111"/>
    <cellStyle name="Comma [0]" xfId="112"/>
    <cellStyle name="Хороший"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UT\ZVIRKA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LNOPER\Budg2005\&#1048;&#1085;&#1092;&#1086;&#1088;&#1084;&#1072;&#1094;&#1080;&#1103;%20&#1082;%20&#1075;&#1086;&#1076;&#1086;&#1074;&#1086;&#1084;&#1091;%20&#1086;&#1090;&#1095;&#1077;&#1090;&#1091;%202005\&#1075;.&#1057;&#1091;&#1076;&#1072;&#1082;\dod30-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1085;&#1072;&#1096;&#1072;%20&#1092;&#1086;&#1088;&#1084;&#1091;&#1083;&#107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КУ15"/>
      <sheetName val="I-Fr,Od"/>
      <sheetName val="3511320"/>
      <sheetName val="3511150"/>
      <sheetName val="3511160"/>
      <sheetName val="3511100"/>
      <sheetName val="3511220"/>
      <sheetName val="Закарпаття"/>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s>
    <sheetDataSet>
      <sheetData sheetId="0">
        <row r="3">
          <cell r="A3" t="str">
            <v>Дані про причини невиконання у 2005 році річних розрахункових показників МФУ по доходах місцевих бюджетів  
та зменшення основних надходжень у 2005 році порівняно з 2004 роком по м.Судак</v>
          </cell>
        </row>
        <row r="6">
          <cell r="A6" t="str">
            <v>Адміністративно-територіальні одиниці</v>
          </cell>
          <cell r="B6" t="str">
            <v>Причини невиконання у 2005 році річних розрахункових показників МФУ по</v>
          </cell>
          <cell r="E6" t="str">
            <v>Причини зменшення/збільшення більше ніж в 1,5 рази фактичних надходжень у 2005 році порівняно з 2004 роком:</v>
          </cell>
        </row>
        <row r="7">
          <cell r="B7" t="str">
            <v>доходах загального фонду (без урахування обсягів міжбюджетних трансмфертів)</v>
          </cell>
          <cell r="C7" t="str">
            <v>в тому числі по доходах, що враховуються при визначенні міжбюджетних трансфертів</v>
          </cell>
          <cell r="D7" t="str">
            <v>доходах спеціального фонду (без урахування обсягів міжбюджетних трансмфертів)</v>
          </cell>
          <cell r="E7" t="str">
            <v>податку з доходів фізичних осіб</v>
          </cell>
          <cell r="F7" t="str">
            <v>плати за землю</v>
          </cell>
          <cell r="G7" t="str">
            <v>єдиного податку на підприєм-
ницьку діяльність</v>
          </cell>
          <cell r="H7" t="str">
            <v>місцевих податків і зборів (в розрізі податків і зборів)</v>
          </cell>
          <cell r="I7" t="str">
            <v>плати за торговий патент на деякі види підприєм-
ницької діяльності</v>
          </cell>
          <cell r="J7" t="str">
            <v>власних надходжень бюджетних установ (в розрізі надходжень)</v>
          </cell>
          <cell r="K7" t="str">
            <v>надходжень від відчуження майна, яке належить АРК та майна, що знаходиться у комунальній власності</v>
          </cell>
          <cell r="L7" t="str">
            <v>податку з власників наземних транспортних засобів та інших самохідних машин та механізмів</v>
          </cell>
          <cell r="M7" t="str">
            <v>надходжень від продажу землі</v>
          </cell>
          <cell r="N7" t="str">
            <v>інших податків та платежів, зміна надходжень яких суттєво вплинула на невиконання у 2005 році розрахункових показників МФУ (в розрізі надходжень)</v>
          </cell>
        </row>
        <row r="8">
          <cell r="A8">
            <v>1</v>
          </cell>
        </row>
        <row r="9">
          <cell r="A9" t="str">
            <v>м.Судак</v>
          </cell>
        </row>
        <row r="12">
          <cell r="A12" t="str">
            <v>Начальник головного фінансового управління                            </v>
          </cell>
        </row>
        <row r="14">
          <cell r="A14" t="str">
            <v>Кобзева 2 26 46</v>
          </cell>
        </row>
      </sheetData>
      <sheetData sheetId="4">
        <row r="3">
          <cell r="A3" t="str">
            <v>Дані про суми наданих органами місцевого самоврядування м.Судак пільг зі сплати податків та зборів у 2005 році</v>
          </cell>
        </row>
        <row r="6">
          <cell r="A6" t="str">
            <v>Адміністративно-територіальні одиниці</v>
          </cell>
          <cell r="B6" t="str">
            <v>Всього надано пільг</v>
          </cell>
          <cell r="D6" t="str">
            <v>в тому числі по сплаті:</v>
          </cell>
        </row>
        <row r="7">
          <cell r="D7" t="str">
            <v>податоку з доходів фізичних осіб</v>
          </cell>
          <cell r="H7" t="str">
            <v>податку на прибуток підприємств і організацій, що належать до комунальної власності</v>
          </cell>
          <cell r="L7" t="str">
            <v>податоку з власників траснпортних засобів та інших самохідних машин і механізмів</v>
          </cell>
          <cell r="O7" t="str">
            <v>питома вага</v>
          </cell>
          <cell r="P7" t="str">
            <v>збору за спеціальне використання водних ресурсів місцевого значення</v>
          </cell>
          <cell r="T7" t="str">
            <v>плати за землю</v>
          </cell>
          <cell r="W7" t="str">
            <v>питома вага</v>
          </cell>
          <cell r="X7" t="str">
            <v>орендної плати за землю з фізичних осіб</v>
          </cell>
          <cell r="AA7" t="str">
            <v>питома вага</v>
          </cell>
          <cell r="AB7" t="str">
            <v>орендної плата за землю з юридичних осіб</v>
          </cell>
          <cell r="AE7" t="str">
            <v>питома вага</v>
          </cell>
          <cell r="AF7" t="str">
            <v>плати за державну реєстрацію суб"єктів підприємницької діяльності</v>
          </cell>
          <cell r="AI7" t="str">
            <v>питома вага</v>
          </cell>
          <cell r="AJ7" t="str">
            <v>місцевих податків і зборів</v>
          </cell>
          <cell r="AO7" t="str">
            <v>інших податків і зборів</v>
          </cell>
          <cell r="AQ7" t="str">
            <v>питома вага</v>
          </cell>
        </row>
        <row r="9">
          <cell r="A9">
            <v>1</v>
          </cell>
        </row>
        <row r="10">
          <cell r="A10" t="str">
            <v>___________ область</v>
          </cell>
        </row>
        <row r="11">
          <cell r="A11" t="str">
            <v>м.Судак</v>
          </cell>
        </row>
        <row r="14">
          <cell r="A14" t="str">
            <v>Начальник ГФУ                           </v>
          </cell>
        </row>
        <row r="17">
          <cell r="A17" t="str">
            <v>Кобзева 2 26 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s>
    <sheetDataSet>
      <sheetData sheetId="0">
        <row r="791">
          <cell r="V791">
            <v>0.3987223674220381</v>
          </cell>
        </row>
        <row r="793">
          <cell r="V793">
            <v>0.906</v>
          </cell>
        </row>
        <row r="794">
          <cell r="V794">
            <v>1.132</v>
          </cell>
        </row>
        <row r="795">
          <cell r="V795">
            <v>1.064</v>
          </cell>
        </row>
        <row r="796">
          <cell r="V796">
            <v>1.331</v>
          </cell>
        </row>
        <row r="797">
          <cell r="V797">
            <v>0.02782297581514349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M178"/>
  <sheetViews>
    <sheetView showZeros="0" tabSelected="1" view="pageBreakPreview" zoomScale="80" zoomScaleSheetLayoutView="80" zoomScalePageLayoutView="0" workbookViewId="0" topLeftCell="A1">
      <pane xSplit="4" topLeftCell="E1" activePane="topRight" state="frozen"/>
      <selection pane="topLeft" activeCell="A4" sqref="A4"/>
      <selection pane="topRight" activeCell="E181" sqref="E181"/>
    </sheetView>
  </sheetViews>
  <sheetFormatPr defaultColWidth="9.00390625" defaultRowHeight="12.75"/>
  <cols>
    <col min="1" max="1" width="10.375" style="1" customWidth="1"/>
    <col min="2" max="2" width="9.625" style="1" customWidth="1"/>
    <col min="3" max="3" width="10.125" style="1" customWidth="1"/>
    <col min="4" max="4" width="53.75390625" style="1" customWidth="1"/>
    <col min="5" max="5" width="78.25390625" style="1" customWidth="1"/>
    <col min="6" max="6" width="14.75390625" style="1" customWidth="1"/>
    <col min="7" max="7" width="15.00390625" style="6" customWidth="1"/>
    <col min="8" max="8" width="16.75390625" style="1" customWidth="1"/>
    <col min="9" max="9" width="16.875" style="1" customWidth="1"/>
    <col min="10" max="10" width="14.875" style="1" customWidth="1"/>
    <col min="11" max="11" width="14.375" style="1" customWidth="1"/>
    <col min="12" max="12" width="17.625" style="1" customWidth="1"/>
    <col min="13" max="16384" width="9.125" style="1" customWidth="1"/>
  </cols>
  <sheetData>
    <row r="1" spans="6:8" ht="12.75">
      <c r="F1" s="179" t="s">
        <v>225</v>
      </c>
      <c r="G1" s="179"/>
      <c r="H1" s="13"/>
    </row>
    <row r="2" spans="6:8" ht="15.75" customHeight="1">
      <c r="F2" s="7" t="s">
        <v>4</v>
      </c>
      <c r="G2" s="16"/>
      <c r="H2" s="7"/>
    </row>
    <row r="3" spans="5:8" ht="12.75" customHeight="1">
      <c r="E3" s="7"/>
      <c r="F3" s="7" t="s">
        <v>278</v>
      </c>
      <c r="G3" s="16"/>
      <c r="H3" s="7"/>
    </row>
    <row r="4" spans="5:8" ht="12.75" customHeight="1">
      <c r="E4" s="7"/>
      <c r="F4" s="7"/>
      <c r="G4" s="16"/>
      <c r="H4" s="7"/>
    </row>
    <row r="5" spans="1:8" s="6" customFormat="1" ht="18.75" customHeight="1">
      <c r="A5" s="154" t="s">
        <v>222</v>
      </c>
      <c r="B5" s="154"/>
      <c r="C5" s="154"/>
      <c r="D5" s="154"/>
      <c r="E5" s="154"/>
      <c r="F5" s="154"/>
      <c r="G5" s="154"/>
      <c r="H5" s="154"/>
    </row>
    <row r="6" spans="1:8" ht="16.5" thickBot="1">
      <c r="A6" s="21"/>
      <c r="B6" s="3"/>
      <c r="C6" s="3"/>
      <c r="D6" s="3"/>
      <c r="E6" s="3"/>
      <c r="F6" s="136"/>
      <c r="G6" s="17"/>
      <c r="H6" s="4" t="s">
        <v>98</v>
      </c>
    </row>
    <row r="7" spans="1:13" ht="66" customHeight="1">
      <c r="A7" s="183" t="s">
        <v>100</v>
      </c>
      <c r="B7" s="181" t="s">
        <v>3</v>
      </c>
      <c r="C7" s="181" t="s">
        <v>101</v>
      </c>
      <c r="D7" s="181" t="s">
        <v>102</v>
      </c>
      <c r="E7" s="155" t="s">
        <v>103</v>
      </c>
      <c r="F7" s="180" t="s">
        <v>5</v>
      </c>
      <c r="G7" s="155" t="s">
        <v>273</v>
      </c>
      <c r="H7" s="185" t="s">
        <v>104</v>
      </c>
      <c r="I7" s="5"/>
      <c r="J7" s="5"/>
      <c r="M7" s="5"/>
    </row>
    <row r="8" spans="1:10" ht="14.25" customHeight="1">
      <c r="A8" s="184"/>
      <c r="B8" s="182"/>
      <c r="C8" s="182"/>
      <c r="D8" s="182"/>
      <c r="E8" s="156"/>
      <c r="F8" s="153"/>
      <c r="G8" s="156"/>
      <c r="H8" s="186"/>
      <c r="I8" s="10"/>
      <c r="J8" s="5"/>
    </row>
    <row r="9" spans="1:10" s="117" customFormat="1" ht="14.25" customHeight="1">
      <c r="A9" s="108"/>
      <c r="B9" s="109" t="s">
        <v>17</v>
      </c>
      <c r="C9" s="110"/>
      <c r="D9" s="111" t="s">
        <v>6</v>
      </c>
      <c r="E9" s="112"/>
      <c r="F9" s="113">
        <f>F10+F15+F19+F21+F20</f>
        <v>12973061.64</v>
      </c>
      <c r="G9" s="113">
        <f>G10+G15+G19+G21</f>
        <v>641374</v>
      </c>
      <c r="H9" s="114">
        <f>F9+G9</f>
        <v>13614435.64</v>
      </c>
      <c r="I9" s="115"/>
      <c r="J9" s="116"/>
    </row>
    <row r="10" spans="1:10" s="117" customFormat="1" ht="16.5" customHeight="1">
      <c r="A10" s="118"/>
      <c r="B10" s="119" t="s">
        <v>105</v>
      </c>
      <c r="C10" s="119"/>
      <c r="D10" s="120" t="s">
        <v>130</v>
      </c>
      <c r="E10" s="121"/>
      <c r="F10" s="122">
        <f>F11+F12+F13+F14</f>
        <v>10330663</v>
      </c>
      <c r="G10" s="122">
        <f>G11+G12+G13+G14</f>
        <v>0</v>
      </c>
      <c r="H10" s="123">
        <f aca="true" t="shared" si="0" ref="H10:H48">F10+G10</f>
        <v>10330663</v>
      </c>
      <c r="I10" s="115"/>
      <c r="J10" s="116"/>
    </row>
    <row r="11" spans="1:10" s="117" customFormat="1" ht="18" customHeight="1">
      <c r="A11" s="118"/>
      <c r="B11" s="119" t="s">
        <v>0</v>
      </c>
      <c r="C11" s="119" t="s">
        <v>106</v>
      </c>
      <c r="D11" s="124" t="s">
        <v>178</v>
      </c>
      <c r="E11" s="173" t="s">
        <v>275</v>
      </c>
      <c r="F11" s="125">
        <v>3731470</v>
      </c>
      <c r="G11" s="111"/>
      <c r="H11" s="123">
        <f t="shared" si="0"/>
        <v>3731470</v>
      </c>
      <c r="I11" s="115"/>
      <c r="J11" s="116"/>
    </row>
    <row r="12" spans="1:10" s="117" customFormat="1" ht="15.75" customHeight="1">
      <c r="A12" s="118"/>
      <c r="B12" s="119" t="s">
        <v>22</v>
      </c>
      <c r="C12" s="119" t="s">
        <v>107</v>
      </c>
      <c r="D12" s="126" t="s">
        <v>215</v>
      </c>
      <c r="E12" s="174"/>
      <c r="F12" s="125">
        <v>300000</v>
      </c>
      <c r="G12" s="111"/>
      <c r="H12" s="123">
        <f t="shared" si="0"/>
        <v>300000</v>
      </c>
      <c r="I12" s="115"/>
      <c r="J12" s="116"/>
    </row>
    <row r="13" spans="1:10" s="117" customFormat="1" ht="15" customHeight="1">
      <c r="A13" s="118"/>
      <c r="B13" s="119" t="s">
        <v>23</v>
      </c>
      <c r="C13" s="119" t="s">
        <v>107</v>
      </c>
      <c r="D13" s="126" t="s">
        <v>24</v>
      </c>
      <c r="E13" s="175"/>
      <c r="F13" s="125">
        <f>277000+10000</f>
        <v>287000</v>
      </c>
      <c r="G13" s="111"/>
      <c r="H13" s="123">
        <f t="shared" si="0"/>
        <v>287000</v>
      </c>
      <c r="I13" s="115"/>
      <c r="J13" s="116"/>
    </row>
    <row r="14" spans="1:10" s="117" customFormat="1" ht="30.75" customHeight="1">
      <c r="A14" s="118"/>
      <c r="B14" s="119" t="s">
        <v>0</v>
      </c>
      <c r="C14" s="119" t="s">
        <v>106</v>
      </c>
      <c r="D14" s="124" t="s">
        <v>178</v>
      </c>
      <c r="E14" s="121" t="s">
        <v>217</v>
      </c>
      <c r="F14" s="125">
        <v>6012193</v>
      </c>
      <c r="G14" s="111"/>
      <c r="H14" s="123">
        <f t="shared" si="0"/>
        <v>6012193</v>
      </c>
      <c r="I14" s="115"/>
      <c r="J14" s="116"/>
    </row>
    <row r="15" spans="1:10" ht="15" customHeight="1">
      <c r="A15" s="19"/>
      <c r="B15" s="20" t="s">
        <v>108</v>
      </c>
      <c r="C15" s="20"/>
      <c r="D15" s="22" t="s">
        <v>109</v>
      </c>
      <c r="E15" s="164" t="s">
        <v>266</v>
      </c>
      <c r="F15" s="8">
        <f>F17+F18+F16</f>
        <v>791898.64</v>
      </c>
      <c r="G15" s="8">
        <f>G17+G18+G16</f>
        <v>90000</v>
      </c>
      <c r="H15" s="9">
        <f>F15+G15</f>
        <v>881898.64</v>
      </c>
      <c r="I15" s="115"/>
      <c r="J15" s="116"/>
    </row>
    <row r="16" spans="1:10" s="6" customFormat="1" ht="15" customHeight="1">
      <c r="A16" s="19"/>
      <c r="B16" s="20" t="s">
        <v>221</v>
      </c>
      <c r="C16" s="20" t="s">
        <v>111</v>
      </c>
      <c r="D16" s="22" t="s">
        <v>228</v>
      </c>
      <c r="E16" s="165"/>
      <c r="F16" s="8">
        <v>231998.64</v>
      </c>
      <c r="G16" s="23"/>
      <c r="H16" s="9">
        <f t="shared" si="0"/>
        <v>231998.64</v>
      </c>
      <c r="I16" s="115"/>
      <c r="J16" s="116"/>
    </row>
    <row r="17" spans="1:10" ht="17.25" customHeight="1">
      <c r="A17" s="19"/>
      <c r="B17" s="20" t="s">
        <v>110</v>
      </c>
      <c r="C17" s="20" t="s">
        <v>111</v>
      </c>
      <c r="D17" s="22" t="s">
        <v>7</v>
      </c>
      <c r="E17" s="165"/>
      <c r="F17" s="8">
        <v>520900</v>
      </c>
      <c r="G17" s="8">
        <v>90000</v>
      </c>
      <c r="H17" s="9">
        <f t="shared" si="0"/>
        <v>610900</v>
      </c>
      <c r="I17" s="115"/>
      <c r="J17" s="116"/>
    </row>
    <row r="18" spans="1:10" ht="13.5" customHeight="1">
      <c r="A18" s="19"/>
      <c r="B18" s="20" t="s">
        <v>112</v>
      </c>
      <c r="C18" s="20" t="s">
        <v>111</v>
      </c>
      <c r="D18" s="22" t="s">
        <v>8</v>
      </c>
      <c r="E18" s="166"/>
      <c r="F18" s="8">
        <v>39000</v>
      </c>
      <c r="G18" s="23"/>
      <c r="H18" s="9">
        <f t="shared" si="0"/>
        <v>39000</v>
      </c>
      <c r="I18" s="115"/>
      <c r="J18" s="116"/>
    </row>
    <row r="19" spans="1:10" s="6" customFormat="1" ht="29.25" customHeight="1">
      <c r="A19" s="19"/>
      <c r="B19" s="20" t="s">
        <v>237</v>
      </c>
      <c r="C19" s="20" t="s">
        <v>239</v>
      </c>
      <c r="D19" s="22" t="s">
        <v>238</v>
      </c>
      <c r="E19" s="177" t="s">
        <v>246</v>
      </c>
      <c r="F19" s="8"/>
      <c r="G19" s="28">
        <v>200000</v>
      </c>
      <c r="H19" s="9">
        <f>F19+G19</f>
        <v>200000</v>
      </c>
      <c r="I19" s="115"/>
      <c r="J19" s="116"/>
    </row>
    <row r="20" spans="1:10" s="6" customFormat="1" ht="42.75" customHeight="1">
      <c r="A20" s="19"/>
      <c r="B20" s="20" t="s">
        <v>243</v>
      </c>
      <c r="C20" s="20" t="s">
        <v>244</v>
      </c>
      <c r="D20" s="22" t="s">
        <v>245</v>
      </c>
      <c r="E20" s="178"/>
      <c r="F20" s="8">
        <v>99000</v>
      </c>
      <c r="G20" s="28"/>
      <c r="H20" s="9">
        <f>F20+G20</f>
        <v>99000</v>
      </c>
      <c r="I20" s="115"/>
      <c r="J20" s="116"/>
    </row>
    <row r="21" spans="1:10" s="38" customFormat="1" ht="13.5" customHeight="1">
      <c r="A21" s="32"/>
      <c r="B21" s="33" t="s">
        <v>247</v>
      </c>
      <c r="C21" s="33"/>
      <c r="D21" s="34" t="s">
        <v>248</v>
      </c>
      <c r="E21" s="35"/>
      <c r="F21" s="36">
        <f>F22+F23+F24+F25+F26+F27+F28+F30+F29</f>
        <v>1751500</v>
      </c>
      <c r="G21" s="36">
        <f>G22+G23+G24+G25+G26+G27+G28+G30+G29</f>
        <v>351374</v>
      </c>
      <c r="H21" s="37">
        <f>H22+H23+H24+H25+H26+H27+H28+H30+H29</f>
        <v>2102874</v>
      </c>
      <c r="I21" s="115"/>
      <c r="J21" s="116"/>
    </row>
    <row r="22" spans="1:10" s="38" customFormat="1" ht="28.5" customHeight="1">
      <c r="A22" s="157"/>
      <c r="B22" s="33" t="s">
        <v>60</v>
      </c>
      <c r="C22" s="33" t="s">
        <v>113</v>
      </c>
      <c r="D22" s="34" t="s">
        <v>16</v>
      </c>
      <c r="E22" s="35" t="s">
        <v>218</v>
      </c>
      <c r="F22" s="36">
        <v>67645.9</v>
      </c>
      <c r="G22" s="39"/>
      <c r="H22" s="40">
        <f t="shared" si="0"/>
        <v>67645.9</v>
      </c>
      <c r="I22" s="115"/>
      <c r="J22" s="116"/>
    </row>
    <row r="23" spans="1:10" s="38" customFormat="1" ht="16.5" customHeight="1">
      <c r="A23" s="158"/>
      <c r="B23" s="33" t="s">
        <v>60</v>
      </c>
      <c r="C23" s="33" t="s">
        <v>113</v>
      </c>
      <c r="D23" s="34" t="s">
        <v>16</v>
      </c>
      <c r="E23" s="35" t="s">
        <v>267</v>
      </c>
      <c r="F23" s="41">
        <v>274600</v>
      </c>
      <c r="G23" s="36">
        <f>124200+99474</f>
        <v>223674</v>
      </c>
      <c r="H23" s="40">
        <f t="shared" si="0"/>
        <v>498274</v>
      </c>
      <c r="I23" s="115"/>
      <c r="J23" s="116"/>
    </row>
    <row r="24" spans="1:10" s="38" customFormat="1" ht="17.25" customHeight="1">
      <c r="A24" s="158"/>
      <c r="B24" s="33" t="s">
        <v>60</v>
      </c>
      <c r="C24" s="33" t="s">
        <v>113</v>
      </c>
      <c r="D24" s="34" t="s">
        <v>16</v>
      </c>
      <c r="E24" s="42" t="s">
        <v>268</v>
      </c>
      <c r="F24" s="36">
        <v>35000</v>
      </c>
      <c r="G24" s="39"/>
      <c r="H24" s="40">
        <f t="shared" si="0"/>
        <v>35000</v>
      </c>
      <c r="I24" s="115"/>
      <c r="J24" s="116"/>
    </row>
    <row r="25" spans="1:10" s="38" customFormat="1" ht="33" customHeight="1">
      <c r="A25" s="158"/>
      <c r="B25" s="33" t="s">
        <v>60</v>
      </c>
      <c r="C25" s="33" t="s">
        <v>113</v>
      </c>
      <c r="D25" s="34" t="s">
        <v>16</v>
      </c>
      <c r="E25" s="35" t="s">
        <v>229</v>
      </c>
      <c r="F25" s="41">
        <v>67954.1</v>
      </c>
      <c r="G25" s="36">
        <v>64900</v>
      </c>
      <c r="H25" s="40">
        <f t="shared" si="0"/>
        <v>132854.1</v>
      </c>
      <c r="I25" s="115"/>
      <c r="J25" s="116"/>
    </row>
    <row r="26" spans="1:10" s="38" customFormat="1" ht="14.25" customHeight="1">
      <c r="A26" s="158"/>
      <c r="B26" s="33" t="s">
        <v>60</v>
      </c>
      <c r="C26" s="33" t="s">
        <v>113</v>
      </c>
      <c r="D26" s="34" t="s">
        <v>16</v>
      </c>
      <c r="E26" s="35" t="s">
        <v>96</v>
      </c>
      <c r="F26" s="36">
        <v>513200</v>
      </c>
      <c r="G26" s="39"/>
      <c r="H26" s="40">
        <f t="shared" si="0"/>
        <v>513200</v>
      </c>
      <c r="I26" s="115"/>
      <c r="J26" s="116"/>
    </row>
    <row r="27" spans="1:10" s="38" customFormat="1" ht="27.75" customHeight="1">
      <c r="A27" s="158"/>
      <c r="B27" s="33" t="s">
        <v>60</v>
      </c>
      <c r="C27" s="33" t="s">
        <v>113</v>
      </c>
      <c r="D27" s="34" t="s">
        <v>16</v>
      </c>
      <c r="E27" s="35" t="s">
        <v>97</v>
      </c>
      <c r="F27" s="36">
        <f>64700+10000</f>
        <v>74700</v>
      </c>
      <c r="G27" s="36">
        <v>12300</v>
      </c>
      <c r="H27" s="40">
        <f t="shared" si="0"/>
        <v>87000</v>
      </c>
      <c r="I27" s="115"/>
      <c r="J27" s="116"/>
    </row>
    <row r="28" spans="1:10" s="38" customFormat="1" ht="29.25" customHeight="1">
      <c r="A28" s="158"/>
      <c r="B28" s="33" t="s">
        <v>60</v>
      </c>
      <c r="C28" s="33" t="s">
        <v>113</v>
      </c>
      <c r="D28" s="34" t="s">
        <v>16</v>
      </c>
      <c r="E28" s="35" t="s">
        <v>66</v>
      </c>
      <c r="F28" s="36">
        <v>108400</v>
      </c>
      <c r="G28" s="39"/>
      <c r="H28" s="40">
        <f t="shared" si="0"/>
        <v>108400</v>
      </c>
      <c r="I28" s="115"/>
      <c r="J28" s="116"/>
    </row>
    <row r="29" spans="1:10" s="38" customFormat="1" ht="29.25" customHeight="1">
      <c r="A29" s="159"/>
      <c r="B29" s="33" t="s">
        <v>60</v>
      </c>
      <c r="C29" s="33" t="s">
        <v>113</v>
      </c>
      <c r="D29" s="34" t="s">
        <v>16</v>
      </c>
      <c r="E29" s="46" t="s">
        <v>265</v>
      </c>
      <c r="F29" s="36">
        <v>600000</v>
      </c>
      <c r="G29" s="39"/>
      <c r="H29" s="40">
        <f t="shared" si="0"/>
        <v>600000</v>
      </c>
      <c r="I29" s="115"/>
      <c r="J29" s="116"/>
    </row>
    <row r="30" spans="1:10" s="38" customFormat="1" ht="41.25" customHeight="1">
      <c r="A30" s="149"/>
      <c r="B30" s="20" t="s">
        <v>243</v>
      </c>
      <c r="C30" s="20" t="s">
        <v>244</v>
      </c>
      <c r="D30" s="22" t="s">
        <v>245</v>
      </c>
      <c r="E30" s="46" t="s">
        <v>264</v>
      </c>
      <c r="F30" s="36">
        <v>10000</v>
      </c>
      <c r="G30" s="36">
        <v>50500</v>
      </c>
      <c r="H30" s="40">
        <f>F30+G30</f>
        <v>60500</v>
      </c>
      <c r="I30" s="115"/>
      <c r="J30" s="116"/>
    </row>
    <row r="31" spans="1:10" s="38" customFormat="1" ht="14.25" customHeight="1">
      <c r="A31" s="43"/>
      <c r="B31" s="44" t="s">
        <v>38</v>
      </c>
      <c r="C31" s="44"/>
      <c r="D31" s="45" t="s">
        <v>39</v>
      </c>
      <c r="E31" s="46"/>
      <c r="F31" s="47">
        <f>F32+F48+F45+F49</f>
        <v>167514863.27</v>
      </c>
      <c r="G31" s="47">
        <f>G32+G48+G45+G49</f>
        <v>9352396.09</v>
      </c>
      <c r="H31" s="48">
        <f>H32+H48+H45+H49</f>
        <v>176867259.35999998</v>
      </c>
      <c r="I31" s="115"/>
      <c r="J31" s="116"/>
    </row>
    <row r="32" spans="1:10" s="53" customFormat="1" ht="17.25" customHeight="1">
      <c r="A32" s="32"/>
      <c r="B32" s="33" t="s">
        <v>114</v>
      </c>
      <c r="C32" s="49"/>
      <c r="D32" s="50" t="s">
        <v>115</v>
      </c>
      <c r="E32" s="176" t="s">
        <v>62</v>
      </c>
      <c r="F32" s="51">
        <f>F33+F34+F35+F42+F38+F39+F40+F41+F43+F44+F37+F36</f>
        <v>166810963.27</v>
      </c>
      <c r="G32" s="51">
        <f>G33+G34+G35+G42+G38+G39+G40+G41+G43+G44+G37+G36</f>
        <v>9252396.09</v>
      </c>
      <c r="H32" s="52">
        <f>H33+H34+H35+H42+H38+H39+H40+H41+H43+H44+H37+H36</f>
        <v>176063359.35999998</v>
      </c>
      <c r="I32" s="115"/>
      <c r="J32" s="116"/>
    </row>
    <row r="33" spans="1:10" s="38" customFormat="1" ht="18" customHeight="1">
      <c r="A33" s="54"/>
      <c r="B33" s="55" t="s">
        <v>49</v>
      </c>
      <c r="C33" s="55" t="s">
        <v>116</v>
      </c>
      <c r="D33" s="56" t="s">
        <v>50</v>
      </c>
      <c r="E33" s="176"/>
      <c r="F33" s="51">
        <f>128153205.02-313400</f>
        <v>127839805.02</v>
      </c>
      <c r="G33" s="36">
        <f>4926980+200000</f>
        <v>5126980</v>
      </c>
      <c r="H33" s="40">
        <f t="shared" si="0"/>
        <v>132966785.02</v>
      </c>
      <c r="I33" s="115"/>
      <c r="J33" s="116"/>
    </row>
    <row r="34" spans="1:10" s="38" customFormat="1" ht="31.5" customHeight="1">
      <c r="A34" s="54"/>
      <c r="B34" s="55" t="s">
        <v>51</v>
      </c>
      <c r="C34" s="55" t="s">
        <v>117</v>
      </c>
      <c r="D34" s="56" t="s">
        <v>99</v>
      </c>
      <c r="E34" s="176"/>
      <c r="F34" s="51">
        <f>20110239.53-300000</f>
        <v>19810239.53</v>
      </c>
      <c r="G34" s="36">
        <v>3765930</v>
      </c>
      <c r="H34" s="40">
        <f t="shared" si="0"/>
        <v>23576169.53</v>
      </c>
      <c r="I34" s="115"/>
      <c r="J34" s="116"/>
    </row>
    <row r="35" spans="1:10" s="38" customFormat="1" ht="27" customHeight="1">
      <c r="A35" s="54"/>
      <c r="B35" s="55" t="s">
        <v>52</v>
      </c>
      <c r="C35" s="55" t="s">
        <v>118</v>
      </c>
      <c r="D35" s="56" t="s">
        <v>119</v>
      </c>
      <c r="E35" s="176"/>
      <c r="F35" s="51">
        <v>342738.12</v>
      </c>
      <c r="G35" s="36">
        <v>219960</v>
      </c>
      <c r="H35" s="40">
        <f t="shared" si="0"/>
        <v>562698.12</v>
      </c>
      <c r="I35" s="115"/>
      <c r="J35" s="116"/>
    </row>
    <row r="36" spans="1:10" s="38" customFormat="1" ht="13.5" customHeight="1">
      <c r="A36" s="54"/>
      <c r="B36" s="55" t="s">
        <v>242</v>
      </c>
      <c r="C36" s="55" t="s">
        <v>116</v>
      </c>
      <c r="D36" s="56" t="s">
        <v>249</v>
      </c>
      <c r="E36" s="176"/>
      <c r="F36" s="51">
        <v>19633.25</v>
      </c>
      <c r="G36" s="36"/>
      <c r="H36" s="40">
        <f t="shared" si="0"/>
        <v>19633.25</v>
      </c>
      <c r="I36" s="115"/>
      <c r="J36" s="116"/>
    </row>
    <row r="37" spans="1:10" s="38" customFormat="1" ht="40.5" customHeight="1">
      <c r="A37" s="54"/>
      <c r="B37" s="55" t="s">
        <v>240</v>
      </c>
      <c r="C37" s="55" t="s">
        <v>118</v>
      </c>
      <c r="D37" s="56" t="s">
        <v>241</v>
      </c>
      <c r="E37" s="176"/>
      <c r="F37" s="51">
        <v>505778.7</v>
      </c>
      <c r="G37" s="36">
        <v>120000</v>
      </c>
      <c r="H37" s="40">
        <f t="shared" si="0"/>
        <v>625778.7</v>
      </c>
      <c r="I37" s="115"/>
      <c r="J37" s="116"/>
    </row>
    <row r="38" spans="1:10" s="38" customFormat="1" ht="29.25" customHeight="1">
      <c r="A38" s="54"/>
      <c r="B38" s="55" t="s">
        <v>53</v>
      </c>
      <c r="C38" s="55" t="s">
        <v>147</v>
      </c>
      <c r="D38" s="56" t="s">
        <v>54</v>
      </c>
      <c r="E38" s="176" t="s">
        <v>62</v>
      </c>
      <c r="F38" s="51">
        <v>12042882.1</v>
      </c>
      <c r="G38" s="36"/>
      <c r="H38" s="40">
        <f t="shared" si="0"/>
        <v>12042882.1</v>
      </c>
      <c r="I38" s="115"/>
      <c r="J38" s="116"/>
    </row>
    <row r="39" spans="1:10" s="38" customFormat="1" ht="16.5" customHeight="1">
      <c r="A39" s="54"/>
      <c r="B39" s="55" t="s">
        <v>187</v>
      </c>
      <c r="C39" s="55" t="s">
        <v>190</v>
      </c>
      <c r="D39" s="56" t="s">
        <v>192</v>
      </c>
      <c r="E39" s="176"/>
      <c r="F39" s="51">
        <f>219100+140000+250000</f>
        <v>609100</v>
      </c>
      <c r="G39" s="36"/>
      <c r="H39" s="40">
        <f t="shared" si="0"/>
        <v>609100</v>
      </c>
      <c r="I39" s="115"/>
      <c r="J39" s="116"/>
    </row>
    <row r="40" spans="1:10" s="38" customFormat="1" ht="18" customHeight="1">
      <c r="A40" s="54"/>
      <c r="B40" s="55" t="s">
        <v>76</v>
      </c>
      <c r="C40" s="55" t="s">
        <v>120</v>
      </c>
      <c r="D40" s="57" t="s">
        <v>77</v>
      </c>
      <c r="E40" s="176"/>
      <c r="F40" s="36">
        <v>1045100</v>
      </c>
      <c r="G40" s="36"/>
      <c r="H40" s="40">
        <f t="shared" si="0"/>
        <v>1045100</v>
      </c>
      <c r="I40" s="115"/>
      <c r="J40" s="116"/>
    </row>
    <row r="41" spans="1:10" s="38" customFormat="1" ht="29.25" customHeight="1">
      <c r="A41" s="58"/>
      <c r="B41" s="59" t="s">
        <v>188</v>
      </c>
      <c r="C41" s="59" t="s">
        <v>120</v>
      </c>
      <c r="D41" s="57" t="s">
        <v>193</v>
      </c>
      <c r="E41" s="176"/>
      <c r="F41" s="36">
        <v>233900</v>
      </c>
      <c r="G41" s="60"/>
      <c r="H41" s="61">
        <f t="shared" si="0"/>
        <v>233900</v>
      </c>
      <c r="I41" s="115"/>
      <c r="J41" s="116"/>
    </row>
    <row r="42" spans="1:10" s="38" customFormat="1" ht="27" customHeight="1">
      <c r="A42" s="58"/>
      <c r="B42" s="59" t="s">
        <v>55</v>
      </c>
      <c r="C42" s="59" t="s">
        <v>120</v>
      </c>
      <c r="D42" s="62" t="s">
        <v>121</v>
      </c>
      <c r="E42" s="176"/>
      <c r="F42" s="63">
        <v>3401486.55</v>
      </c>
      <c r="G42" s="60">
        <v>12326.09</v>
      </c>
      <c r="H42" s="61">
        <f t="shared" si="0"/>
        <v>3413812.6399999997</v>
      </c>
      <c r="I42" s="115"/>
      <c r="J42" s="116"/>
    </row>
    <row r="43" spans="1:10" s="38" customFormat="1" ht="16.5" customHeight="1">
      <c r="A43" s="54"/>
      <c r="B43" s="55" t="s">
        <v>70</v>
      </c>
      <c r="C43" s="55" t="s">
        <v>120</v>
      </c>
      <c r="D43" s="56" t="s">
        <v>71</v>
      </c>
      <c r="E43" s="176"/>
      <c r="F43" s="51">
        <v>840800</v>
      </c>
      <c r="G43" s="36">
        <v>7200</v>
      </c>
      <c r="H43" s="40">
        <f t="shared" si="0"/>
        <v>848000</v>
      </c>
      <c r="I43" s="115"/>
      <c r="J43" s="116"/>
    </row>
    <row r="44" spans="1:10" s="38" customFormat="1" ht="32.25" customHeight="1">
      <c r="A44" s="54"/>
      <c r="B44" s="55" t="s">
        <v>189</v>
      </c>
      <c r="C44" s="55" t="s">
        <v>120</v>
      </c>
      <c r="D44" s="56" t="s">
        <v>191</v>
      </c>
      <c r="E44" s="176"/>
      <c r="F44" s="51">
        <v>119500</v>
      </c>
      <c r="G44" s="36"/>
      <c r="H44" s="40">
        <f t="shared" si="0"/>
        <v>119500</v>
      </c>
      <c r="I44" s="115"/>
      <c r="J44" s="116"/>
    </row>
    <row r="45" spans="1:10" s="38" customFormat="1" ht="16.5" customHeight="1">
      <c r="A45" s="54"/>
      <c r="B45" s="33" t="s">
        <v>114</v>
      </c>
      <c r="C45" s="49"/>
      <c r="D45" s="50" t="s">
        <v>115</v>
      </c>
      <c r="E45" s="167" t="s">
        <v>216</v>
      </c>
      <c r="F45" s="51">
        <f>F46+F47</f>
        <v>613400</v>
      </c>
      <c r="G45" s="36"/>
      <c r="H45" s="40">
        <f t="shared" si="0"/>
        <v>613400</v>
      </c>
      <c r="I45" s="115"/>
      <c r="J45" s="116"/>
    </row>
    <row r="46" spans="1:10" s="38" customFormat="1" ht="21.75" customHeight="1">
      <c r="A46" s="54"/>
      <c r="B46" s="55" t="s">
        <v>49</v>
      </c>
      <c r="C46" s="55" t="s">
        <v>116</v>
      </c>
      <c r="D46" s="56" t="s">
        <v>50</v>
      </c>
      <c r="E46" s="168"/>
      <c r="F46" s="51">
        <v>313400</v>
      </c>
      <c r="G46" s="36"/>
      <c r="H46" s="40">
        <f t="shared" si="0"/>
        <v>313400</v>
      </c>
      <c r="I46" s="115"/>
      <c r="J46" s="116"/>
    </row>
    <row r="47" spans="1:10" s="38" customFormat="1" ht="28.5" customHeight="1">
      <c r="A47" s="54"/>
      <c r="B47" s="55" t="s">
        <v>51</v>
      </c>
      <c r="C47" s="55" t="s">
        <v>117</v>
      </c>
      <c r="D47" s="56" t="s">
        <v>99</v>
      </c>
      <c r="E47" s="169"/>
      <c r="F47" s="51">
        <v>300000</v>
      </c>
      <c r="G47" s="36"/>
      <c r="H47" s="40">
        <f t="shared" si="0"/>
        <v>300000</v>
      </c>
      <c r="I47" s="115"/>
      <c r="J47" s="116"/>
    </row>
    <row r="48" spans="1:10" s="38" customFormat="1" ht="56.25" customHeight="1">
      <c r="A48" s="32"/>
      <c r="B48" s="33" t="s">
        <v>26</v>
      </c>
      <c r="C48" s="33" t="s">
        <v>122</v>
      </c>
      <c r="D48" s="34" t="s">
        <v>31</v>
      </c>
      <c r="E48" s="64" t="s">
        <v>95</v>
      </c>
      <c r="F48" s="36">
        <v>90500</v>
      </c>
      <c r="G48" s="39"/>
      <c r="H48" s="40">
        <f t="shared" si="0"/>
        <v>90500</v>
      </c>
      <c r="I48" s="115"/>
      <c r="J48" s="116"/>
    </row>
    <row r="49" spans="1:10" s="6" customFormat="1" ht="20.25" customHeight="1">
      <c r="A49" s="19"/>
      <c r="B49" s="20" t="s">
        <v>60</v>
      </c>
      <c r="C49" s="20" t="s">
        <v>113</v>
      </c>
      <c r="D49" s="24" t="s">
        <v>16</v>
      </c>
      <c r="E49" s="25" t="s">
        <v>267</v>
      </c>
      <c r="F49" s="8"/>
      <c r="G49" s="28">
        <v>100000</v>
      </c>
      <c r="H49" s="9">
        <f>F49+G49</f>
        <v>100000</v>
      </c>
      <c r="I49" s="115"/>
      <c r="J49" s="116"/>
    </row>
    <row r="50" spans="1:10" s="117" customFormat="1" ht="21" customHeight="1">
      <c r="A50" s="128"/>
      <c r="B50" s="129" t="s">
        <v>33</v>
      </c>
      <c r="C50" s="129"/>
      <c r="D50" s="130" t="s">
        <v>86</v>
      </c>
      <c r="E50" s="126"/>
      <c r="F50" s="131">
        <f>F54+F55+F56+F57+F58+F59+F51</f>
        <v>3137367.14</v>
      </c>
      <c r="G50" s="131">
        <f>G60+G53</f>
        <v>224174.81</v>
      </c>
      <c r="H50" s="114">
        <f>F50+G50</f>
        <v>3361541.95</v>
      </c>
      <c r="I50" s="115"/>
      <c r="J50" s="116"/>
    </row>
    <row r="51" spans="1:10" s="117" customFormat="1" ht="21" customHeight="1">
      <c r="A51" s="128"/>
      <c r="B51" s="33" t="s">
        <v>114</v>
      </c>
      <c r="C51" s="49"/>
      <c r="D51" s="50" t="s">
        <v>115</v>
      </c>
      <c r="E51" s="160" t="s">
        <v>272</v>
      </c>
      <c r="F51" s="125">
        <f>F52</f>
        <v>232700</v>
      </c>
      <c r="G51" s="125">
        <f>G52</f>
        <v>0</v>
      </c>
      <c r="H51" s="123">
        <f>F51+G51</f>
        <v>232700</v>
      </c>
      <c r="I51" s="115"/>
      <c r="J51" s="116"/>
    </row>
    <row r="52" spans="1:10" s="117" customFormat="1" ht="21" customHeight="1">
      <c r="A52" s="128"/>
      <c r="B52" s="55" t="s">
        <v>242</v>
      </c>
      <c r="C52" s="55" t="s">
        <v>116</v>
      </c>
      <c r="D52" s="56" t="s">
        <v>249</v>
      </c>
      <c r="E52" s="162"/>
      <c r="F52" s="125">
        <v>232700</v>
      </c>
      <c r="G52" s="125"/>
      <c r="H52" s="123">
        <f>F52+G52</f>
        <v>232700</v>
      </c>
      <c r="I52" s="115"/>
      <c r="J52" s="116"/>
    </row>
    <row r="53" spans="1:10" s="117" customFormat="1" ht="18" customHeight="1">
      <c r="A53" s="118"/>
      <c r="B53" s="119" t="s">
        <v>105</v>
      </c>
      <c r="C53" s="119"/>
      <c r="D53" s="120" t="s">
        <v>130</v>
      </c>
      <c r="E53" s="126"/>
      <c r="F53" s="125">
        <f>F54+F55+F56+F57+F58+F59</f>
        <v>2904667.14</v>
      </c>
      <c r="G53" s="125">
        <f>G54+G55+G56+G57+G58+G59</f>
        <v>218974.81</v>
      </c>
      <c r="H53" s="132">
        <f>H54+H55+H56+H57+H58+H59</f>
        <v>3123641.95</v>
      </c>
      <c r="I53" s="115"/>
      <c r="J53" s="116"/>
    </row>
    <row r="54" spans="1:10" s="117" customFormat="1" ht="30.75" customHeight="1">
      <c r="A54" s="133"/>
      <c r="B54" s="134" t="s">
        <v>1</v>
      </c>
      <c r="C54" s="134" t="s">
        <v>122</v>
      </c>
      <c r="D54" s="135" t="s">
        <v>197</v>
      </c>
      <c r="E54" s="126" t="s">
        <v>274</v>
      </c>
      <c r="F54" s="125">
        <v>123000</v>
      </c>
      <c r="G54" s="111"/>
      <c r="H54" s="123">
        <f aca="true" t="shared" si="1" ref="H54:H92">F54+G54</f>
        <v>123000</v>
      </c>
      <c r="I54" s="115"/>
      <c r="J54" s="116"/>
    </row>
    <row r="55" spans="1:10" s="117" customFormat="1" ht="27.75" customHeight="1">
      <c r="A55" s="133"/>
      <c r="B55" s="134" t="s">
        <v>27</v>
      </c>
      <c r="C55" s="134" t="s">
        <v>122</v>
      </c>
      <c r="D55" s="135" t="s">
        <v>36</v>
      </c>
      <c r="E55" s="160" t="s">
        <v>93</v>
      </c>
      <c r="F55" s="125">
        <v>76625</v>
      </c>
      <c r="G55" s="111"/>
      <c r="H55" s="123">
        <f t="shared" si="1"/>
        <v>76625</v>
      </c>
      <c r="I55" s="115"/>
      <c r="J55" s="116"/>
    </row>
    <row r="56" spans="1:10" s="117" customFormat="1" ht="21" customHeight="1">
      <c r="A56" s="133"/>
      <c r="B56" s="134" t="s">
        <v>29</v>
      </c>
      <c r="C56" s="134" t="s">
        <v>122</v>
      </c>
      <c r="D56" s="135" t="s">
        <v>30</v>
      </c>
      <c r="E56" s="161"/>
      <c r="F56" s="125">
        <v>2468167.14</v>
      </c>
      <c r="G56" s="122">
        <f>30474.81+96100+92400</f>
        <v>218974.81</v>
      </c>
      <c r="H56" s="123">
        <f t="shared" si="1"/>
        <v>2687141.95</v>
      </c>
      <c r="I56" s="115"/>
      <c r="J56" s="116"/>
    </row>
    <row r="57" spans="1:10" s="117" customFormat="1" ht="17.25" customHeight="1">
      <c r="A57" s="133"/>
      <c r="B57" s="134" t="s">
        <v>28</v>
      </c>
      <c r="C57" s="134" t="s">
        <v>122</v>
      </c>
      <c r="D57" s="135" t="s">
        <v>16</v>
      </c>
      <c r="E57" s="162"/>
      <c r="F57" s="125">
        <v>21000</v>
      </c>
      <c r="G57" s="111"/>
      <c r="H57" s="123">
        <f t="shared" si="1"/>
        <v>21000</v>
      </c>
      <c r="I57" s="115"/>
      <c r="J57" s="116"/>
    </row>
    <row r="58" spans="1:10" s="117" customFormat="1" ht="24.75" customHeight="1">
      <c r="A58" s="118"/>
      <c r="B58" s="119" t="s">
        <v>2</v>
      </c>
      <c r="C58" s="119" t="s">
        <v>122</v>
      </c>
      <c r="D58" s="120" t="s">
        <v>198</v>
      </c>
      <c r="E58" s="124" t="s">
        <v>94</v>
      </c>
      <c r="F58" s="125">
        <v>37900</v>
      </c>
      <c r="G58" s="111"/>
      <c r="H58" s="123">
        <f t="shared" si="1"/>
        <v>37900</v>
      </c>
      <c r="I58" s="115"/>
      <c r="J58" s="116"/>
    </row>
    <row r="59" spans="1:10" s="117" customFormat="1" ht="58.5" customHeight="1">
      <c r="A59" s="118"/>
      <c r="B59" s="119" t="s">
        <v>26</v>
      </c>
      <c r="C59" s="119" t="s">
        <v>122</v>
      </c>
      <c r="D59" s="120" t="s">
        <v>31</v>
      </c>
      <c r="E59" s="126" t="s">
        <v>95</v>
      </c>
      <c r="F59" s="125">
        <v>177975</v>
      </c>
      <c r="G59" s="111"/>
      <c r="H59" s="123">
        <f t="shared" si="1"/>
        <v>177975</v>
      </c>
      <c r="I59" s="115"/>
      <c r="J59" s="116"/>
    </row>
    <row r="60" spans="1:10" s="117" customFormat="1" ht="26.25" customHeight="1">
      <c r="A60" s="118"/>
      <c r="B60" s="119" t="s">
        <v>60</v>
      </c>
      <c r="C60" s="119" t="s">
        <v>113</v>
      </c>
      <c r="D60" s="120" t="s">
        <v>16</v>
      </c>
      <c r="E60" s="126" t="s">
        <v>267</v>
      </c>
      <c r="F60" s="125"/>
      <c r="G60" s="125">
        <v>5200</v>
      </c>
      <c r="H60" s="123">
        <f>G60</f>
        <v>5200</v>
      </c>
      <c r="I60" s="115"/>
      <c r="J60" s="116"/>
    </row>
    <row r="61" spans="1:10" s="6" customFormat="1" ht="18" customHeight="1">
      <c r="A61" s="75"/>
      <c r="B61" s="76" t="s">
        <v>78</v>
      </c>
      <c r="C61" s="76"/>
      <c r="D61" s="80" t="s">
        <v>123</v>
      </c>
      <c r="E61" s="25"/>
      <c r="F61" s="67">
        <f>F62</f>
        <v>1230442</v>
      </c>
      <c r="G61" s="67">
        <f>G62+G66</f>
        <v>1743000</v>
      </c>
      <c r="H61" s="79">
        <f t="shared" si="1"/>
        <v>2973442</v>
      </c>
      <c r="I61" s="115"/>
      <c r="J61" s="116"/>
    </row>
    <row r="62" spans="1:10" s="6" customFormat="1" ht="17.25" customHeight="1">
      <c r="A62" s="19"/>
      <c r="B62" s="20" t="s">
        <v>124</v>
      </c>
      <c r="C62" s="20"/>
      <c r="D62" s="24" t="s">
        <v>125</v>
      </c>
      <c r="E62" s="164" t="s">
        <v>195</v>
      </c>
      <c r="F62" s="8">
        <f>F63+F64+F65</f>
        <v>1230442</v>
      </c>
      <c r="G62" s="8">
        <f>G63+G64+G65</f>
        <v>1241000</v>
      </c>
      <c r="H62" s="9">
        <f t="shared" si="1"/>
        <v>2471442</v>
      </c>
      <c r="I62" s="115"/>
      <c r="J62" s="116"/>
    </row>
    <row r="63" spans="1:10" s="6" customFormat="1" ht="17.25" customHeight="1">
      <c r="A63" s="19"/>
      <c r="B63" s="20" t="s">
        <v>126</v>
      </c>
      <c r="C63" s="20" t="s">
        <v>127</v>
      </c>
      <c r="D63" s="24" t="s">
        <v>213</v>
      </c>
      <c r="E63" s="165"/>
      <c r="F63" s="8">
        <f>872442+200000</f>
        <v>1072442</v>
      </c>
      <c r="G63" s="8">
        <v>59000</v>
      </c>
      <c r="H63" s="9">
        <f t="shared" si="1"/>
        <v>1131442</v>
      </c>
      <c r="I63" s="115"/>
      <c r="J63" s="116"/>
    </row>
    <row r="64" spans="1:10" s="6" customFormat="1" ht="29.25" customHeight="1">
      <c r="A64" s="19"/>
      <c r="B64" s="20" t="s">
        <v>128</v>
      </c>
      <c r="C64" s="20" t="s">
        <v>127</v>
      </c>
      <c r="D64" s="24" t="s">
        <v>219</v>
      </c>
      <c r="E64" s="165"/>
      <c r="F64" s="8">
        <v>158000</v>
      </c>
      <c r="G64" s="8"/>
      <c r="H64" s="9">
        <f t="shared" si="1"/>
        <v>158000</v>
      </c>
      <c r="I64" s="115"/>
      <c r="J64" s="116"/>
    </row>
    <row r="65" spans="1:10" s="6" customFormat="1" ht="26.25" customHeight="1">
      <c r="A65" s="19"/>
      <c r="B65" s="20" t="s">
        <v>129</v>
      </c>
      <c r="C65" s="20" t="s">
        <v>127</v>
      </c>
      <c r="D65" s="24" t="s">
        <v>79</v>
      </c>
      <c r="E65" s="165"/>
      <c r="F65" s="8"/>
      <c r="G65" s="8">
        <v>1182000</v>
      </c>
      <c r="H65" s="9">
        <f t="shared" si="1"/>
        <v>1182000</v>
      </c>
      <c r="I65" s="115"/>
      <c r="J65" s="116"/>
    </row>
    <row r="66" spans="1:10" s="6" customFormat="1" ht="19.5" customHeight="1">
      <c r="A66" s="19"/>
      <c r="B66" s="20" t="s">
        <v>40</v>
      </c>
      <c r="C66" s="20" t="s">
        <v>160</v>
      </c>
      <c r="D66" s="73" t="s">
        <v>41</v>
      </c>
      <c r="E66" s="166"/>
      <c r="F66" s="8"/>
      <c r="G66" s="8">
        <v>502000</v>
      </c>
      <c r="H66" s="9">
        <f t="shared" si="1"/>
        <v>502000</v>
      </c>
      <c r="I66" s="115"/>
      <c r="J66" s="116"/>
    </row>
    <row r="67" spans="1:10" s="38" customFormat="1" ht="17.25" customHeight="1">
      <c r="A67" s="151"/>
      <c r="B67" s="49" t="s">
        <v>84</v>
      </c>
      <c r="C67" s="49"/>
      <c r="D67" s="45" t="s">
        <v>131</v>
      </c>
      <c r="E67" s="150"/>
      <c r="F67" s="47">
        <f>F68+F69+F70+F71+F72+F73+F74+F75+F76+F77+F78+F79+F80+F81+F82</f>
        <v>6150050</v>
      </c>
      <c r="G67" s="47">
        <f>G71+G72+G73+G74+G75+G86+G68+G70+G76+G77+G78+G79+G80+G81+G82</f>
        <v>19914015</v>
      </c>
      <c r="H67" s="152">
        <f>F67+G67</f>
        <v>26064065</v>
      </c>
      <c r="I67" s="115"/>
      <c r="J67" s="116"/>
    </row>
    <row r="68" spans="1:10" s="38" customFormat="1" ht="16.5" customHeight="1">
      <c r="A68" s="32"/>
      <c r="B68" s="33" t="s">
        <v>74</v>
      </c>
      <c r="C68" s="33"/>
      <c r="D68" s="34" t="s">
        <v>75</v>
      </c>
      <c r="E68" s="35" t="s">
        <v>91</v>
      </c>
      <c r="F68" s="36">
        <f>376900+2000+1008500</f>
        <v>1387400</v>
      </c>
      <c r="G68" s="36">
        <f>77900+9700+2580000+2875000</f>
        <v>5542600</v>
      </c>
      <c r="H68" s="40">
        <f t="shared" si="1"/>
        <v>6930000</v>
      </c>
      <c r="I68" s="115"/>
      <c r="J68" s="116"/>
    </row>
    <row r="69" spans="1:10" s="38" customFormat="1" ht="28.5" customHeight="1">
      <c r="A69" s="32"/>
      <c r="B69" s="33" t="s">
        <v>74</v>
      </c>
      <c r="C69" s="33"/>
      <c r="D69" s="34" t="s">
        <v>75</v>
      </c>
      <c r="E69" s="35" t="s">
        <v>209</v>
      </c>
      <c r="F69" s="36">
        <f>32300+537300+32600+6800+500+10500</f>
        <v>620000</v>
      </c>
      <c r="G69" s="36"/>
      <c r="H69" s="40">
        <f t="shared" si="1"/>
        <v>620000</v>
      </c>
      <c r="I69" s="115"/>
      <c r="J69" s="116"/>
    </row>
    <row r="70" spans="1:10" s="38" customFormat="1" ht="27.75" customHeight="1">
      <c r="A70" s="32"/>
      <c r="B70" s="33" t="s">
        <v>74</v>
      </c>
      <c r="C70" s="33"/>
      <c r="D70" s="34" t="s">
        <v>75</v>
      </c>
      <c r="E70" s="35" t="s">
        <v>269</v>
      </c>
      <c r="F70" s="36">
        <v>69300</v>
      </c>
      <c r="G70" s="36">
        <v>127000</v>
      </c>
      <c r="H70" s="40">
        <f>F70+G70</f>
        <v>196300</v>
      </c>
      <c r="I70" s="115"/>
      <c r="J70" s="116"/>
    </row>
    <row r="71" spans="1:10" s="38" customFormat="1" ht="18" customHeight="1">
      <c r="A71" s="54"/>
      <c r="B71" s="55" t="s">
        <v>42</v>
      </c>
      <c r="C71" s="55" t="s">
        <v>132</v>
      </c>
      <c r="D71" s="56" t="s">
        <v>43</v>
      </c>
      <c r="E71" s="167" t="s">
        <v>196</v>
      </c>
      <c r="F71" s="65">
        <v>137200</v>
      </c>
      <c r="G71" s="36">
        <f>6197023+439400</f>
        <v>6636423</v>
      </c>
      <c r="H71" s="40">
        <f t="shared" si="1"/>
        <v>6773623</v>
      </c>
      <c r="I71" s="115"/>
      <c r="J71" s="116"/>
    </row>
    <row r="72" spans="1:10" s="38" customFormat="1" ht="19.5" customHeight="1">
      <c r="A72" s="54"/>
      <c r="B72" s="55" t="s">
        <v>44</v>
      </c>
      <c r="C72" s="55" t="s">
        <v>133</v>
      </c>
      <c r="D72" s="56" t="s">
        <v>73</v>
      </c>
      <c r="E72" s="168"/>
      <c r="F72" s="65">
        <v>61000</v>
      </c>
      <c r="G72" s="36">
        <f>3017865+296200</f>
        <v>3314065</v>
      </c>
      <c r="H72" s="40">
        <f t="shared" si="1"/>
        <v>3375065</v>
      </c>
      <c r="I72" s="115"/>
      <c r="J72" s="116"/>
    </row>
    <row r="73" spans="1:10" s="38" customFormat="1" ht="27" customHeight="1">
      <c r="A73" s="58"/>
      <c r="B73" s="59" t="s">
        <v>45</v>
      </c>
      <c r="C73" s="59" t="s">
        <v>134</v>
      </c>
      <c r="D73" s="62" t="s">
        <v>46</v>
      </c>
      <c r="E73" s="168"/>
      <c r="F73" s="66">
        <v>23500</v>
      </c>
      <c r="G73" s="60">
        <f>1249588+252100</f>
        <v>1501688</v>
      </c>
      <c r="H73" s="61">
        <f t="shared" si="1"/>
        <v>1525188</v>
      </c>
      <c r="I73" s="115"/>
      <c r="J73" s="116"/>
    </row>
    <row r="74" spans="1:10" s="38" customFormat="1" ht="21" customHeight="1">
      <c r="A74" s="54"/>
      <c r="B74" s="55" t="s">
        <v>47</v>
      </c>
      <c r="C74" s="55" t="s">
        <v>135</v>
      </c>
      <c r="D74" s="56" t="s">
        <v>48</v>
      </c>
      <c r="E74" s="168"/>
      <c r="F74" s="65">
        <v>16900</v>
      </c>
      <c r="G74" s="36">
        <f>1347643+5300</f>
        <v>1352943</v>
      </c>
      <c r="H74" s="40">
        <f t="shared" si="1"/>
        <v>1369843</v>
      </c>
      <c r="I74" s="115"/>
      <c r="J74" s="116"/>
    </row>
    <row r="75" spans="1:10" s="38" customFormat="1" ht="23.25" customHeight="1">
      <c r="A75" s="54"/>
      <c r="B75" s="55" t="s">
        <v>68</v>
      </c>
      <c r="C75" s="55" t="s">
        <v>136</v>
      </c>
      <c r="D75" s="56" t="s">
        <v>69</v>
      </c>
      <c r="E75" s="169"/>
      <c r="F75" s="65">
        <v>44600</v>
      </c>
      <c r="G75" s="36">
        <f>1346896+42800</f>
        <v>1389696</v>
      </c>
      <c r="H75" s="40">
        <f t="shared" si="1"/>
        <v>1434296</v>
      </c>
      <c r="I75" s="115"/>
      <c r="J75" s="116"/>
    </row>
    <row r="76" spans="1:10" s="38" customFormat="1" ht="16.5" customHeight="1">
      <c r="A76" s="54"/>
      <c r="B76" s="55" t="s">
        <v>42</v>
      </c>
      <c r="C76" s="55" t="s">
        <v>132</v>
      </c>
      <c r="D76" s="56" t="s">
        <v>43</v>
      </c>
      <c r="E76" s="168" t="s">
        <v>199</v>
      </c>
      <c r="F76" s="65">
        <v>651200</v>
      </c>
      <c r="G76" s="36">
        <v>2000</v>
      </c>
      <c r="H76" s="40">
        <f t="shared" si="1"/>
        <v>653200</v>
      </c>
      <c r="I76" s="115"/>
      <c r="J76" s="116"/>
    </row>
    <row r="77" spans="1:10" s="38" customFormat="1" ht="16.5" customHeight="1" hidden="1">
      <c r="A77" s="54"/>
      <c r="B77" s="55" t="s">
        <v>44</v>
      </c>
      <c r="C77" s="55" t="s">
        <v>133</v>
      </c>
      <c r="D77" s="56" t="s">
        <v>73</v>
      </c>
      <c r="E77" s="168"/>
      <c r="F77" s="65"/>
      <c r="G77" s="36"/>
      <c r="H77" s="40">
        <f t="shared" si="1"/>
        <v>0</v>
      </c>
      <c r="I77" s="115"/>
      <c r="J77" s="116"/>
    </row>
    <row r="78" spans="1:10" s="38" customFormat="1" ht="30" customHeight="1">
      <c r="A78" s="54"/>
      <c r="B78" s="55" t="s">
        <v>45</v>
      </c>
      <c r="C78" s="55" t="s">
        <v>134</v>
      </c>
      <c r="D78" s="56" t="s">
        <v>46</v>
      </c>
      <c r="E78" s="168"/>
      <c r="F78" s="65">
        <v>1125400</v>
      </c>
      <c r="G78" s="36"/>
      <c r="H78" s="40">
        <f t="shared" si="1"/>
        <v>1125400</v>
      </c>
      <c r="I78" s="115"/>
      <c r="J78" s="116"/>
    </row>
    <row r="79" spans="1:10" s="38" customFormat="1" ht="16.5" customHeight="1">
      <c r="A79" s="54"/>
      <c r="B79" s="55" t="s">
        <v>47</v>
      </c>
      <c r="C79" s="55" t="s">
        <v>135</v>
      </c>
      <c r="D79" s="56" t="s">
        <v>48</v>
      </c>
      <c r="E79" s="168"/>
      <c r="F79" s="65">
        <v>50700</v>
      </c>
      <c r="G79" s="36">
        <v>30000</v>
      </c>
      <c r="H79" s="40">
        <f t="shared" si="1"/>
        <v>80700</v>
      </c>
      <c r="I79" s="115"/>
      <c r="J79" s="116"/>
    </row>
    <row r="80" spans="1:10" s="38" customFormat="1" ht="20.25" customHeight="1">
      <c r="A80" s="54"/>
      <c r="B80" s="55" t="s">
        <v>68</v>
      </c>
      <c r="C80" s="55" t="s">
        <v>136</v>
      </c>
      <c r="D80" s="56" t="s">
        <v>69</v>
      </c>
      <c r="E80" s="169"/>
      <c r="F80" s="65">
        <v>1273500</v>
      </c>
      <c r="G80" s="36"/>
      <c r="H80" s="40">
        <f t="shared" si="1"/>
        <v>1273500</v>
      </c>
      <c r="I80" s="115"/>
      <c r="J80" s="116"/>
    </row>
    <row r="81" spans="1:10" s="38" customFormat="1" ht="21.75" customHeight="1">
      <c r="A81" s="54"/>
      <c r="B81" s="55" t="s">
        <v>44</v>
      </c>
      <c r="C81" s="55" t="s">
        <v>133</v>
      </c>
      <c r="D81" s="57" t="s">
        <v>73</v>
      </c>
      <c r="E81" s="35" t="s">
        <v>194</v>
      </c>
      <c r="F81" s="41">
        <v>85350</v>
      </c>
      <c r="G81" s="8"/>
      <c r="H81" s="40">
        <f t="shared" si="1"/>
        <v>85350</v>
      </c>
      <c r="I81" s="115"/>
      <c r="J81" s="116"/>
    </row>
    <row r="82" spans="1:10" s="38" customFormat="1" ht="18.75" customHeight="1">
      <c r="A82" s="54"/>
      <c r="B82" s="33" t="s">
        <v>74</v>
      </c>
      <c r="C82" s="33"/>
      <c r="D82" s="34" t="s">
        <v>75</v>
      </c>
      <c r="E82" s="167" t="s">
        <v>216</v>
      </c>
      <c r="F82" s="41">
        <f>F83+F84+F85</f>
        <v>604000</v>
      </c>
      <c r="G82" s="41">
        <f>G83+G84+G85</f>
        <v>0</v>
      </c>
      <c r="H82" s="40">
        <f t="shared" si="1"/>
        <v>604000</v>
      </c>
      <c r="I82" s="115"/>
      <c r="J82" s="116"/>
    </row>
    <row r="83" spans="1:10" s="38" customFormat="1" ht="18.75" customHeight="1">
      <c r="A83" s="54"/>
      <c r="B83" s="55" t="s">
        <v>42</v>
      </c>
      <c r="C83" s="55" t="s">
        <v>132</v>
      </c>
      <c r="D83" s="56" t="s">
        <v>43</v>
      </c>
      <c r="E83" s="168"/>
      <c r="F83" s="41">
        <v>513000</v>
      </c>
      <c r="G83" s="36"/>
      <c r="H83" s="40">
        <f t="shared" si="1"/>
        <v>513000</v>
      </c>
      <c r="I83" s="115"/>
      <c r="J83" s="116"/>
    </row>
    <row r="84" spans="1:10" s="38" customFormat="1" ht="29.25" customHeight="1">
      <c r="A84" s="54"/>
      <c r="B84" s="55" t="s">
        <v>45</v>
      </c>
      <c r="C84" s="55" t="s">
        <v>134</v>
      </c>
      <c r="D84" s="56" t="s">
        <v>46</v>
      </c>
      <c r="E84" s="168"/>
      <c r="F84" s="41">
        <v>60000</v>
      </c>
      <c r="G84" s="36"/>
      <c r="H84" s="40">
        <f t="shared" si="1"/>
        <v>60000</v>
      </c>
      <c r="I84" s="115"/>
      <c r="J84" s="116"/>
    </row>
    <row r="85" spans="1:10" s="38" customFormat="1" ht="20.25" customHeight="1">
      <c r="A85" s="54"/>
      <c r="B85" s="55" t="s">
        <v>68</v>
      </c>
      <c r="C85" s="55" t="s">
        <v>136</v>
      </c>
      <c r="D85" s="56" t="s">
        <v>69</v>
      </c>
      <c r="E85" s="169"/>
      <c r="F85" s="41">
        <v>31000</v>
      </c>
      <c r="G85" s="36"/>
      <c r="H85" s="40">
        <f t="shared" si="1"/>
        <v>31000</v>
      </c>
      <c r="I85" s="115"/>
      <c r="J85" s="116"/>
    </row>
    <row r="86" spans="1:10" s="6" customFormat="1" ht="18.75" customHeight="1">
      <c r="A86" s="19"/>
      <c r="B86" s="20" t="s">
        <v>60</v>
      </c>
      <c r="C86" s="20" t="s">
        <v>113</v>
      </c>
      <c r="D86" s="24" t="s">
        <v>16</v>
      </c>
      <c r="E86" s="25" t="s">
        <v>267</v>
      </c>
      <c r="F86" s="8"/>
      <c r="G86" s="8">
        <f>12000+5600</f>
        <v>17600</v>
      </c>
      <c r="H86" s="9">
        <f t="shared" si="1"/>
        <v>17600</v>
      </c>
      <c r="I86" s="115"/>
      <c r="J86" s="116"/>
    </row>
    <row r="87" spans="1:10" s="6" customFormat="1" ht="19.5" customHeight="1">
      <c r="A87" s="75"/>
      <c r="B87" s="76" t="s">
        <v>34</v>
      </c>
      <c r="C87" s="76"/>
      <c r="D87" s="80" t="s">
        <v>19</v>
      </c>
      <c r="E87" s="81"/>
      <c r="F87" s="67">
        <f>F88+F89</f>
        <v>55924</v>
      </c>
      <c r="G87" s="67">
        <f>G88+G89</f>
        <v>17200</v>
      </c>
      <c r="H87" s="79">
        <f t="shared" si="1"/>
        <v>73124</v>
      </c>
      <c r="I87" s="115"/>
      <c r="J87" s="116"/>
    </row>
    <row r="88" spans="1:10" s="6" customFormat="1" ht="27.75" customHeight="1">
      <c r="A88" s="19"/>
      <c r="B88" s="20" t="s">
        <v>20</v>
      </c>
      <c r="C88" s="20" t="s">
        <v>122</v>
      </c>
      <c r="D88" s="22" t="s">
        <v>21</v>
      </c>
      <c r="E88" s="25" t="s">
        <v>92</v>
      </c>
      <c r="F88" s="8">
        <v>55924</v>
      </c>
      <c r="G88" s="8"/>
      <c r="H88" s="9">
        <f t="shared" si="1"/>
        <v>55924</v>
      </c>
      <c r="I88" s="115"/>
      <c r="J88" s="116"/>
    </row>
    <row r="89" spans="1:10" s="6" customFormat="1" ht="28.5" customHeight="1">
      <c r="A89" s="19"/>
      <c r="B89" s="20" t="s">
        <v>60</v>
      </c>
      <c r="C89" s="20" t="s">
        <v>113</v>
      </c>
      <c r="D89" s="24" t="s">
        <v>16</v>
      </c>
      <c r="E89" s="25" t="s">
        <v>267</v>
      </c>
      <c r="F89" s="8"/>
      <c r="G89" s="8">
        <v>17200</v>
      </c>
      <c r="H89" s="9">
        <f t="shared" si="1"/>
        <v>17200</v>
      </c>
      <c r="I89" s="115"/>
      <c r="J89" s="116"/>
    </row>
    <row r="90" spans="1:10" s="6" customFormat="1" ht="19.5" customHeight="1">
      <c r="A90" s="75"/>
      <c r="B90" s="76" t="s">
        <v>137</v>
      </c>
      <c r="C90" s="76"/>
      <c r="D90" s="77" t="s">
        <v>138</v>
      </c>
      <c r="E90" s="81"/>
      <c r="F90" s="67">
        <f>F91+F94</f>
        <v>3649200</v>
      </c>
      <c r="G90" s="67">
        <f>G91+G94</f>
        <v>98538.98000000001</v>
      </c>
      <c r="H90" s="79">
        <f t="shared" si="1"/>
        <v>3747738.98</v>
      </c>
      <c r="I90" s="115"/>
      <c r="J90" s="116"/>
    </row>
    <row r="91" spans="1:10" s="6" customFormat="1" ht="16.5" customHeight="1">
      <c r="A91" s="19"/>
      <c r="B91" s="20" t="s">
        <v>139</v>
      </c>
      <c r="C91" s="20"/>
      <c r="D91" s="22" t="s">
        <v>140</v>
      </c>
      <c r="E91" s="170" t="s">
        <v>90</v>
      </c>
      <c r="F91" s="8">
        <f>F92</f>
        <v>3404200</v>
      </c>
      <c r="G91" s="8">
        <f>G92+G93</f>
        <v>94338.98000000001</v>
      </c>
      <c r="H91" s="9">
        <f t="shared" si="1"/>
        <v>3498538.98</v>
      </c>
      <c r="I91" s="115"/>
      <c r="J91" s="116"/>
    </row>
    <row r="92" spans="1:10" s="6" customFormat="1" ht="28.5" customHeight="1">
      <c r="A92" s="83"/>
      <c r="B92" s="72" t="s">
        <v>141</v>
      </c>
      <c r="C92" s="72" t="s">
        <v>142</v>
      </c>
      <c r="D92" s="81" t="s">
        <v>143</v>
      </c>
      <c r="E92" s="171"/>
      <c r="F92" s="8">
        <f>3270300-32200-40000+166400+39700</f>
        <v>3404200</v>
      </c>
      <c r="G92" s="8">
        <v>40000</v>
      </c>
      <c r="H92" s="9">
        <f t="shared" si="1"/>
        <v>3444200</v>
      </c>
      <c r="I92" s="115"/>
      <c r="J92" s="116"/>
    </row>
    <row r="93" spans="1:11" s="6" customFormat="1" ht="18.75" customHeight="1">
      <c r="A93" s="83"/>
      <c r="B93" s="72" t="s">
        <v>58</v>
      </c>
      <c r="C93" s="72" t="s">
        <v>147</v>
      </c>
      <c r="D93" s="81" t="s">
        <v>59</v>
      </c>
      <c r="E93" s="171"/>
      <c r="F93" s="8"/>
      <c r="G93" s="8">
        <v>54338.98</v>
      </c>
      <c r="H93" s="9">
        <f>F93+G93</f>
        <v>54338.98</v>
      </c>
      <c r="I93" s="115"/>
      <c r="J93" s="116"/>
      <c r="K93" s="27"/>
    </row>
    <row r="94" spans="1:12" s="6" customFormat="1" ht="27" customHeight="1">
      <c r="A94" s="83"/>
      <c r="B94" s="72" t="s">
        <v>230</v>
      </c>
      <c r="C94" s="72" t="s">
        <v>231</v>
      </c>
      <c r="D94" s="81" t="s">
        <v>232</v>
      </c>
      <c r="E94" s="172"/>
      <c r="F94" s="8">
        <f>85000+160000</f>
        <v>245000</v>
      </c>
      <c r="G94" s="8">
        <v>4200</v>
      </c>
      <c r="H94" s="9">
        <f>G94+F94</f>
        <v>249200</v>
      </c>
      <c r="I94" s="115"/>
      <c r="J94" s="116"/>
      <c r="L94" s="27"/>
    </row>
    <row r="95" spans="1:10" s="29" customFormat="1" ht="28.5" customHeight="1">
      <c r="A95" s="84"/>
      <c r="B95" s="85" t="s">
        <v>233</v>
      </c>
      <c r="C95" s="85"/>
      <c r="D95" s="86" t="s">
        <v>234</v>
      </c>
      <c r="E95" s="87"/>
      <c r="F95" s="67"/>
      <c r="G95" s="67">
        <f>G96</f>
        <v>11299.98</v>
      </c>
      <c r="H95" s="79">
        <f>H96</f>
        <v>11299.98</v>
      </c>
      <c r="I95" s="115"/>
      <c r="J95" s="116"/>
    </row>
    <row r="96" spans="1:10" s="6" customFormat="1" ht="24" customHeight="1">
      <c r="A96" s="83"/>
      <c r="B96" s="20" t="s">
        <v>60</v>
      </c>
      <c r="C96" s="20" t="s">
        <v>113</v>
      </c>
      <c r="D96" s="24" t="s">
        <v>16</v>
      </c>
      <c r="E96" s="25" t="s">
        <v>267</v>
      </c>
      <c r="F96" s="8"/>
      <c r="G96" s="8">
        <v>11299.98</v>
      </c>
      <c r="H96" s="9">
        <f>G96</f>
        <v>11299.98</v>
      </c>
      <c r="I96" s="115"/>
      <c r="J96" s="116"/>
    </row>
    <row r="97" spans="1:10" s="6" customFormat="1" ht="26.25" customHeight="1">
      <c r="A97" s="75"/>
      <c r="B97" s="76" t="s">
        <v>18</v>
      </c>
      <c r="C97" s="76"/>
      <c r="D97" s="80" t="s">
        <v>148</v>
      </c>
      <c r="E97" s="81"/>
      <c r="F97" s="67">
        <f>F99+F101+F108+F109+F100+F110+F98</f>
        <v>73553439</v>
      </c>
      <c r="G97" s="67">
        <f>G99+G101+G107+G108+G109+G100+G98</f>
        <v>134086307.25</v>
      </c>
      <c r="H97" s="82">
        <f>H99+H101+H107+H108+H109+H100+H110+H98</f>
        <v>207639746.25</v>
      </c>
      <c r="I97" s="115"/>
      <c r="J97" s="116"/>
    </row>
    <row r="98" spans="1:10" s="6" customFormat="1" ht="26.25" customHeight="1">
      <c r="A98" s="75"/>
      <c r="B98" s="20" t="s">
        <v>0</v>
      </c>
      <c r="C98" s="119" t="s">
        <v>106</v>
      </c>
      <c r="D98" s="124" t="s">
        <v>178</v>
      </c>
      <c r="E98" s="81" t="s">
        <v>276</v>
      </c>
      <c r="F98" s="8">
        <v>200000</v>
      </c>
      <c r="G98" s="67"/>
      <c r="H98" s="82">
        <f>F98+G98</f>
        <v>200000</v>
      </c>
      <c r="I98" s="115"/>
      <c r="J98" s="116"/>
    </row>
    <row r="99" spans="1:10" s="117" customFormat="1" ht="72" customHeight="1">
      <c r="A99" s="118"/>
      <c r="B99" s="119" t="s">
        <v>25</v>
      </c>
      <c r="C99" s="119" t="s">
        <v>149</v>
      </c>
      <c r="D99" s="127" t="s">
        <v>35</v>
      </c>
      <c r="E99" s="126" t="s">
        <v>208</v>
      </c>
      <c r="F99" s="125">
        <v>331500</v>
      </c>
      <c r="G99" s="125"/>
      <c r="H99" s="123">
        <f aca="true" t="shared" si="2" ref="H99:H145">F99+G99</f>
        <v>331500</v>
      </c>
      <c r="I99" s="115"/>
      <c r="J99" s="116"/>
    </row>
    <row r="100" spans="1:10" s="6" customFormat="1" ht="159.75" customHeight="1">
      <c r="A100" s="19"/>
      <c r="B100" s="20" t="s">
        <v>201</v>
      </c>
      <c r="C100" s="20" t="s">
        <v>107</v>
      </c>
      <c r="D100" s="68" t="s">
        <v>206</v>
      </c>
      <c r="E100" s="160" t="s">
        <v>207</v>
      </c>
      <c r="F100" s="69"/>
      <c r="G100" s="8">
        <v>700000</v>
      </c>
      <c r="H100" s="9">
        <f t="shared" si="2"/>
        <v>700000</v>
      </c>
      <c r="I100" s="115"/>
      <c r="J100" s="116"/>
    </row>
    <row r="101" spans="1:10" s="6" customFormat="1" ht="19.5" customHeight="1">
      <c r="A101" s="19"/>
      <c r="B101" s="20" t="s">
        <v>150</v>
      </c>
      <c r="C101" s="20"/>
      <c r="D101" s="70" t="s">
        <v>151</v>
      </c>
      <c r="E101" s="161"/>
      <c r="F101" s="69">
        <f>F102+F104+F105+F103</f>
        <v>41661570</v>
      </c>
      <c r="G101" s="8">
        <f>G102+G104+G105+G103+G106</f>
        <v>66137856.01</v>
      </c>
      <c r="H101" s="9">
        <f>F101+G101</f>
        <v>107799426.00999999</v>
      </c>
      <c r="I101" s="115"/>
      <c r="J101" s="116"/>
    </row>
    <row r="102" spans="1:10" s="6" customFormat="1" ht="24" customHeight="1">
      <c r="A102" s="19"/>
      <c r="B102" s="20" t="s">
        <v>152</v>
      </c>
      <c r="C102" s="20" t="s">
        <v>153</v>
      </c>
      <c r="D102" s="71" t="s">
        <v>9</v>
      </c>
      <c r="E102" s="161"/>
      <c r="F102" s="69"/>
      <c r="G102" s="8">
        <v>44272170</v>
      </c>
      <c r="H102" s="9">
        <f t="shared" si="2"/>
        <v>44272170</v>
      </c>
      <c r="I102" s="115"/>
      <c r="J102" s="116"/>
    </row>
    <row r="103" spans="1:10" s="6" customFormat="1" ht="14.25" customHeight="1">
      <c r="A103" s="19"/>
      <c r="B103" s="20" t="s">
        <v>226</v>
      </c>
      <c r="C103" s="20" t="s">
        <v>154</v>
      </c>
      <c r="D103" s="71" t="s">
        <v>227</v>
      </c>
      <c r="E103" s="161"/>
      <c r="F103" s="69"/>
      <c r="G103" s="8">
        <v>450000</v>
      </c>
      <c r="H103" s="9">
        <f t="shared" si="2"/>
        <v>450000</v>
      </c>
      <c r="I103" s="115"/>
      <c r="J103" s="116"/>
    </row>
    <row r="104" spans="1:10" s="6" customFormat="1" ht="15" customHeight="1">
      <c r="A104" s="19"/>
      <c r="B104" s="20" t="s">
        <v>72</v>
      </c>
      <c r="C104" s="20" t="s">
        <v>154</v>
      </c>
      <c r="D104" s="71" t="s">
        <v>155</v>
      </c>
      <c r="E104" s="161"/>
      <c r="F104" s="69">
        <f>28156844-50000</f>
        <v>28106844</v>
      </c>
      <c r="G104" s="8">
        <v>6750329</v>
      </c>
      <c r="H104" s="9">
        <f t="shared" si="2"/>
        <v>34857173</v>
      </c>
      <c r="I104" s="115"/>
      <c r="J104" s="116"/>
    </row>
    <row r="105" spans="1:10" s="6" customFormat="1" ht="28.5" customHeight="1">
      <c r="A105" s="19"/>
      <c r="B105" s="20" t="s">
        <v>10</v>
      </c>
      <c r="C105" s="20" t="s">
        <v>154</v>
      </c>
      <c r="D105" s="71" t="s">
        <v>214</v>
      </c>
      <c r="E105" s="161"/>
      <c r="F105" s="69">
        <v>13554726</v>
      </c>
      <c r="G105" s="8">
        <v>1816393.01</v>
      </c>
      <c r="H105" s="9">
        <f t="shared" si="2"/>
        <v>15371119.01</v>
      </c>
      <c r="I105" s="115"/>
      <c r="J105" s="116"/>
    </row>
    <row r="106" spans="1:10" s="6" customFormat="1" ht="188.25" customHeight="1">
      <c r="A106" s="19"/>
      <c r="B106" s="20" t="s">
        <v>258</v>
      </c>
      <c r="C106" s="20" t="s">
        <v>259</v>
      </c>
      <c r="D106" s="71" t="s">
        <v>260</v>
      </c>
      <c r="E106" s="161"/>
      <c r="F106" s="69"/>
      <c r="G106" s="8">
        <v>12848964</v>
      </c>
      <c r="H106" s="9">
        <v>12848964</v>
      </c>
      <c r="I106" s="115"/>
      <c r="J106" s="116"/>
    </row>
    <row r="107" spans="1:10" s="6" customFormat="1" ht="21" customHeight="1">
      <c r="A107" s="19"/>
      <c r="B107" s="20" t="s">
        <v>40</v>
      </c>
      <c r="C107" s="72" t="s">
        <v>160</v>
      </c>
      <c r="D107" s="73" t="s">
        <v>41</v>
      </c>
      <c r="E107" s="162"/>
      <c r="F107" s="69"/>
      <c r="G107" s="8">
        <v>1428115.24</v>
      </c>
      <c r="H107" s="9">
        <f t="shared" si="2"/>
        <v>1428115.24</v>
      </c>
      <c r="I107" s="115"/>
      <c r="J107" s="116"/>
    </row>
    <row r="108" spans="1:10" s="6" customFormat="1" ht="38.25" customHeight="1">
      <c r="A108" s="19"/>
      <c r="B108" s="20" t="s">
        <v>156</v>
      </c>
      <c r="C108" s="20" t="s">
        <v>157</v>
      </c>
      <c r="D108" s="22" t="s">
        <v>158</v>
      </c>
      <c r="E108" s="74" t="s">
        <v>89</v>
      </c>
      <c r="F108" s="8">
        <v>31270264</v>
      </c>
      <c r="G108" s="8">
        <v>62809850</v>
      </c>
      <c r="H108" s="9">
        <f t="shared" si="2"/>
        <v>94080114</v>
      </c>
      <c r="I108" s="115"/>
      <c r="J108" s="116"/>
    </row>
    <row r="109" spans="1:10" s="6" customFormat="1" ht="28.5" customHeight="1">
      <c r="A109" s="19"/>
      <c r="B109" s="20" t="s">
        <v>159</v>
      </c>
      <c r="C109" s="20" t="s">
        <v>160</v>
      </c>
      <c r="D109" s="22" t="s">
        <v>161</v>
      </c>
      <c r="E109" s="164" t="s">
        <v>210</v>
      </c>
      <c r="F109" s="8"/>
      <c r="G109" s="8">
        <v>3010486</v>
      </c>
      <c r="H109" s="9">
        <f t="shared" si="2"/>
        <v>3010486</v>
      </c>
      <c r="I109" s="115"/>
      <c r="J109" s="116"/>
    </row>
    <row r="110" spans="1:10" s="6" customFormat="1" ht="17.25" customHeight="1">
      <c r="A110" s="19"/>
      <c r="B110" s="20" t="s">
        <v>60</v>
      </c>
      <c r="C110" s="20" t="s">
        <v>113</v>
      </c>
      <c r="D110" s="24" t="s">
        <v>16</v>
      </c>
      <c r="E110" s="166"/>
      <c r="F110" s="8">
        <v>90105</v>
      </c>
      <c r="G110" s="8"/>
      <c r="H110" s="9">
        <f>F110+G110</f>
        <v>90105</v>
      </c>
      <c r="I110" s="115"/>
      <c r="J110" s="116"/>
    </row>
    <row r="111" spans="1:10" s="6" customFormat="1" ht="26.25" customHeight="1">
      <c r="A111" s="75"/>
      <c r="B111" s="76" t="s">
        <v>162</v>
      </c>
      <c r="C111" s="76"/>
      <c r="D111" s="77" t="s">
        <v>163</v>
      </c>
      <c r="E111" s="78"/>
      <c r="F111" s="67">
        <f>F112</f>
        <v>0</v>
      </c>
      <c r="G111" s="67">
        <f>G112+G113</f>
        <v>1709900</v>
      </c>
      <c r="H111" s="79">
        <f t="shared" si="2"/>
        <v>1709900</v>
      </c>
      <c r="I111" s="115"/>
      <c r="J111" s="116"/>
    </row>
    <row r="112" spans="1:10" s="6" customFormat="1" ht="21" customHeight="1">
      <c r="A112" s="19"/>
      <c r="B112" s="20" t="s">
        <v>60</v>
      </c>
      <c r="C112" s="20" t="s">
        <v>113</v>
      </c>
      <c r="D112" s="24" t="s">
        <v>16</v>
      </c>
      <c r="E112" s="25" t="s">
        <v>267</v>
      </c>
      <c r="F112" s="8"/>
      <c r="G112" s="8">
        <v>35000</v>
      </c>
      <c r="H112" s="9">
        <f t="shared" si="2"/>
        <v>35000</v>
      </c>
      <c r="I112" s="115"/>
      <c r="J112" s="116"/>
    </row>
    <row r="113" spans="1:10" s="6" customFormat="1" ht="14.25" customHeight="1">
      <c r="A113" s="19"/>
      <c r="B113" s="20" t="s">
        <v>60</v>
      </c>
      <c r="C113" s="20" t="s">
        <v>113</v>
      </c>
      <c r="D113" s="24" t="s">
        <v>16</v>
      </c>
      <c r="E113" s="25" t="s">
        <v>200</v>
      </c>
      <c r="F113" s="8"/>
      <c r="G113" s="8">
        <f>524900+1150000</f>
        <v>1674900</v>
      </c>
      <c r="H113" s="9">
        <f t="shared" si="2"/>
        <v>1674900</v>
      </c>
      <c r="I113" s="115"/>
      <c r="J113" s="116"/>
    </row>
    <row r="114" spans="1:10" s="6" customFormat="1" ht="18" customHeight="1">
      <c r="A114" s="75"/>
      <c r="B114" s="76" t="s">
        <v>164</v>
      </c>
      <c r="C114" s="76"/>
      <c r="D114" s="80" t="s">
        <v>165</v>
      </c>
      <c r="E114" s="78"/>
      <c r="F114" s="67">
        <f>F115+F122+F128+F129+F133+F141</f>
        <v>0</v>
      </c>
      <c r="G114" s="67">
        <f>G115+G122+G128+G129+G133+G138+G127</f>
        <v>27929966.8</v>
      </c>
      <c r="H114" s="79">
        <f t="shared" si="2"/>
        <v>27929966.8</v>
      </c>
      <c r="I114" s="115"/>
      <c r="J114" s="116"/>
    </row>
    <row r="115" spans="1:10" s="6" customFormat="1" ht="17.25" customHeight="1">
      <c r="A115" s="19"/>
      <c r="B115" s="20" t="s">
        <v>114</v>
      </c>
      <c r="C115" s="20"/>
      <c r="D115" s="22" t="s">
        <v>115</v>
      </c>
      <c r="E115" s="164" t="s">
        <v>62</v>
      </c>
      <c r="F115" s="8">
        <f>F116</f>
        <v>0</v>
      </c>
      <c r="G115" s="8">
        <f>G116+G117+G118+G119+G120+G121</f>
        <v>12146600.8</v>
      </c>
      <c r="H115" s="9">
        <f t="shared" si="2"/>
        <v>12146600.8</v>
      </c>
      <c r="I115" s="115"/>
      <c r="J115" s="116"/>
    </row>
    <row r="116" spans="1:10" s="6" customFormat="1" ht="16.5" customHeight="1">
      <c r="A116" s="19"/>
      <c r="B116" s="20" t="s">
        <v>49</v>
      </c>
      <c r="C116" s="20" t="s">
        <v>116</v>
      </c>
      <c r="D116" s="104" t="s">
        <v>50</v>
      </c>
      <c r="E116" s="165"/>
      <c r="F116" s="69"/>
      <c r="G116" s="8">
        <v>2158512</v>
      </c>
      <c r="H116" s="9">
        <f t="shared" si="2"/>
        <v>2158512</v>
      </c>
      <c r="I116" s="115"/>
      <c r="J116" s="116"/>
    </row>
    <row r="117" spans="1:10" s="6" customFormat="1" ht="31.5" customHeight="1">
      <c r="A117" s="83"/>
      <c r="B117" s="72" t="s">
        <v>51</v>
      </c>
      <c r="C117" s="72" t="s">
        <v>117</v>
      </c>
      <c r="D117" s="104" t="s">
        <v>99</v>
      </c>
      <c r="E117" s="165"/>
      <c r="F117" s="69"/>
      <c r="G117" s="8">
        <v>8889440</v>
      </c>
      <c r="H117" s="9">
        <f t="shared" si="2"/>
        <v>8889440</v>
      </c>
      <c r="I117" s="115"/>
      <c r="J117" s="116"/>
    </row>
    <row r="118" spans="1:10" s="6" customFormat="1" ht="27.75" customHeight="1">
      <c r="A118" s="83"/>
      <c r="B118" s="72" t="s">
        <v>52</v>
      </c>
      <c r="C118" s="72" t="s">
        <v>118</v>
      </c>
      <c r="D118" s="104" t="s">
        <v>119</v>
      </c>
      <c r="E118" s="165"/>
      <c r="F118" s="69"/>
      <c r="G118" s="8">
        <v>400000</v>
      </c>
      <c r="H118" s="9">
        <f t="shared" si="2"/>
        <v>400000</v>
      </c>
      <c r="I118" s="115"/>
      <c r="J118" s="116"/>
    </row>
    <row r="119" spans="1:10" s="6" customFormat="1" ht="20.25" customHeight="1">
      <c r="A119" s="83"/>
      <c r="B119" s="72" t="s">
        <v>242</v>
      </c>
      <c r="C119" s="72" t="s">
        <v>116</v>
      </c>
      <c r="D119" s="104" t="s">
        <v>250</v>
      </c>
      <c r="E119" s="165"/>
      <c r="F119" s="69"/>
      <c r="G119" s="8">
        <v>533249</v>
      </c>
      <c r="H119" s="9">
        <f t="shared" si="2"/>
        <v>533249</v>
      </c>
      <c r="I119" s="115"/>
      <c r="J119" s="116"/>
    </row>
    <row r="120" spans="1:10" s="6" customFormat="1" ht="42.75" customHeight="1">
      <c r="A120" s="83"/>
      <c r="B120" s="72" t="s">
        <v>240</v>
      </c>
      <c r="C120" s="72" t="s">
        <v>118</v>
      </c>
      <c r="D120" s="104" t="s">
        <v>241</v>
      </c>
      <c r="E120" s="165"/>
      <c r="F120" s="69"/>
      <c r="G120" s="8">
        <v>57968</v>
      </c>
      <c r="H120" s="9">
        <f t="shared" si="2"/>
        <v>57968</v>
      </c>
      <c r="I120" s="115"/>
      <c r="J120" s="116"/>
    </row>
    <row r="121" spans="1:10" s="6" customFormat="1" ht="20.25" customHeight="1">
      <c r="A121" s="83"/>
      <c r="B121" s="72" t="s">
        <v>187</v>
      </c>
      <c r="C121" s="72" t="s">
        <v>190</v>
      </c>
      <c r="D121" s="104" t="s">
        <v>251</v>
      </c>
      <c r="E121" s="166"/>
      <c r="F121" s="69"/>
      <c r="G121" s="8">
        <v>107431.8</v>
      </c>
      <c r="H121" s="9">
        <f t="shared" si="2"/>
        <v>107431.8</v>
      </c>
      <c r="I121" s="115"/>
      <c r="J121" s="116"/>
    </row>
    <row r="122" spans="1:10" s="6" customFormat="1" ht="17.25" customHeight="1">
      <c r="A122" s="19"/>
      <c r="B122" s="20" t="s">
        <v>74</v>
      </c>
      <c r="C122" s="20"/>
      <c r="D122" s="70" t="s">
        <v>75</v>
      </c>
      <c r="E122" s="163" t="s">
        <v>85</v>
      </c>
      <c r="F122" s="69"/>
      <c r="G122" s="8">
        <f>G123+G124+G125+G126</f>
        <v>6022903</v>
      </c>
      <c r="H122" s="9">
        <f t="shared" si="2"/>
        <v>6022903</v>
      </c>
      <c r="I122" s="115"/>
      <c r="J122" s="116"/>
    </row>
    <row r="123" spans="1:10" s="6" customFormat="1" ht="16.5" customHeight="1">
      <c r="A123" s="83"/>
      <c r="B123" s="72" t="s">
        <v>42</v>
      </c>
      <c r="C123" s="72" t="s">
        <v>132</v>
      </c>
      <c r="D123" s="104" t="s">
        <v>43</v>
      </c>
      <c r="E123" s="163"/>
      <c r="F123" s="69"/>
      <c r="G123" s="8">
        <v>4419090</v>
      </c>
      <c r="H123" s="9">
        <f t="shared" si="2"/>
        <v>4419090</v>
      </c>
      <c r="I123" s="115"/>
      <c r="J123" s="116"/>
    </row>
    <row r="124" spans="1:10" s="6" customFormat="1" ht="19.5" customHeight="1">
      <c r="A124" s="83"/>
      <c r="B124" s="72" t="s">
        <v>44</v>
      </c>
      <c r="C124" s="72" t="s">
        <v>133</v>
      </c>
      <c r="D124" s="104" t="s">
        <v>73</v>
      </c>
      <c r="E124" s="163"/>
      <c r="F124" s="69"/>
      <c r="G124" s="8">
        <v>1150000</v>
      </c>
      <c r="H124" s="9">
        <f t="shared" si="2"/>
        <v>1150000</v>
      </c>
      <c r="I124" s="115"/>
      <c r="J124" s="116"/>
    </row>
    <row r="125" spans="1:10" s="6" customFormat="1" ht="27.75" customHeight="1">
      <c r="A125" s="83"/>
      <c r="B125" s="72" t="s">
        <v>45</v>
      </c>
      <c r="C125" s="72" t="s">
        <v>134</v>
      </c>
      <c r="D125" s="104" t="s">
        <v>46</v>
      </c>
      <c r="E125" s="163"/>
      <c r="F125" s="69"/>
      <c r="G125" s="8">
        <f>343813+80000</f>
        <v>423813</v>
      </c>
      <c r="H125" s="9">
        <f t="shared" si="2"/>
        <v>423813</v>
      </c>
      <c r="I125" s="115"/>
      <c r="J125" s="116"/>
    </row>
    <row r="126" spans="1:10" s="6" customFormat="1" ht="18.75" customHeight="1">
      <c r="A126" s="83"/>
      <c r="B126" s="72" t="s">
        <v>68</v>
      </c>
      <c r="C126" s="72" t="s">
        <v>136</v>
      </c>
      <c r="D126" s="104" t="s">
        <v>69</v>
      </c>
      <c r="E126" s="163"/>
      <c r="F126" s="69"/>
      <c r="G126" s="8">
        <v>30000</v>
      </c>
      <c r="H126" s="9">
        <f t="shared" si="2"/>
        <v>30000</v>
      </c>
      <c r="I126" s="115"/>
      <c r="J126" s="116"/>
    </row>
    <row r="127" spans="1:10" s="6" customFormat="1" ht="21.75" customHeight="1">
      <c r="A127" s="83"/>
      <c r="B127" s="105" t="s">
        <v>29</v>
      </c>
      <c r="C127" s="105" t="s">
        <v>122</v>
      </c>
      <c r="D127" s="22" t="s">
        <v>30</v>
      </c>
      <c r="E127" s="106" t="s">
        <v>93</v>
      </c>
      <c r="F127" s="69"/>
      <c r="G127" s="8">
        <v>150000</v>
      </c>
      <c r="H127" s="9">
        <f t="shared" si="2"/>
        <v>150000</v>
      </c>
      <c r="I127" s="115"/>
      <c r="J127" s="116"/>
    </row>
    <row r="128" spans="1:10" s="6" customFormat="1" ht="18.75" customHeight="1">
      <c r="A128" s="19"/>
      <c r="B128" s="20" t="s">
        <v>72</v>
      </c>
      <c r="C128" s="20" t="s">
        <v>154</v>
      </c>
      <c r="D128" s="71" t="s">
        <v>155</v>
      </c>
      <c r="E128" s="139" t="s">
        <v>85</v>
      </c>
      <c r="F128" s="69"/>
      <c r="G128" s="8">
        <v>2366408</v>
      </c>
      <c r="H128" s="9">
        <f t="shared" si="2"/>
        <v>2366408</v>
      </c>
      <c r="I128" s="115"/>
      <c r="J128" s="116"/>
    </row>
    <row r="129" spans="1:10" s="6" customFormat="1" ht="15" customHeight="1">
      <c r="A129" s="19"/>
      <c r="B129" s="20" t="s">
        <v>139</v>
      </c>
      <c r="C129" s="20"/>
      <c r="D129" s="71" t="s">
        <v>140</v>
      </c>
      <c r="E129" s="170" t="s">
        <v>90</v>
      </c>
      <c r="F129" s="69">
        <f>F130+F131+F132</f>
        <v>0</v>
      </c>
      <c r="G129" s="8">
        <f>G130+G131+G132</f>
        <v>1420858</v>
      </c>
      <c r="H129" s="9">
        <f t="shared" si="2"/>
        <v>1420858</v>
      </c>
      <c r="I129" s="115"/>
      <c r="J129" s="116"/>
    </row>
    <row r="130" spans="1:10" s="6" customFormat="1" ht="17.25" customHeight="1">
      <c r="A130" s="19"/>
      <c r="B130" s="72" t="s">
        <v>56</v>
      </c>
      <c r="C130" s="72" t="s">
        <v>144</v>
      </c>
      <c r="D130" s="104" t="s">
        <v>57</v>
      </c>
      <c r="E130" s="171"/>
      <c r="F130" s="69"/>
      <c r="G130" s="8">
        <v>612520</v>
      </c>
      <c r="H130" s="9">
        <f t="shared" si="2"/>
        <v>612520</v>
      </c>
      <c r="I130" s="115"/>
      <c r="J130" s="116"/>
    </row>
    <row r="131" spans="1:10" s="6" customFormat="1" ht="15.75" customHeight="1">
      <c r="A131" s="19"/>
      <c r="B131" s="20" t="s">
        <v>145</v>
      </c>
      <c r="C131" s="20" t="s">
        <v>144</v>
      </c>
      <c r="D131" s="104" t="s">
        <v>146</v>
      </c>
      <c r="E131" s="171"/>
      <c r="F131" s="69"/>
      <c r="G131" s="8">
        <v>499533</v>
      </c>
      <c r="H131" s="9">
        <f t="shared" si="2"/>
        <v>499533</v>
      </c>
      <c r="I131" s="115"/>
      <c r="J131" s="116"/>
    </row>
    <row r="132" spans="1:10" s="6" customFormat="1" ht="17.25" customHeight="1">
      <c r="A132" s="19"/>
      <c r="B132" s="20" t="s">
        <v>58</v>
      </c>
      <c r="C132" s="20" t="s">
        <v>147</v>
      </c>
      <c r="D132" s="104" t="s">
        <v>59</v>
      </c>
      <c r="E132" s="172"/>
      <c r="F132" s="69"/>
      <c r="G132" s="8">
        <v>308805</v>
      </c>
      <c r="H132" s="9">
        <f t="shared" si="2"/>
        <v>308805</v>
      </c>
      <c r="I132" s="115"/>
      <c r="J132" s="116"/>
    </row>
    <row r="133" spans="1:10" s="6" customFormat="1" ht="16.5" customHeight="1">
      <c r="A133" s="19"/>
      <c r="B133" s="20" t="s">
        <v>166</v>
      </c>
      <c r="C133" s="20"/>
      <c r="D133" s="22" t="s">
        <v>167</v>
      </c>
      <c r="E133" s="141"/>
      <c r="F133" s="8"/>
      <c r="G133" s="8">
        <f>G134+G135+G137+G136</f>
        <v>4470997</v>
      </c>
      <c r="H133" s="9">
        <f t="shared" si="2"/>
        <v>4470997</v>
      </c>
      <c r="I133" s="115"/>
      <c r="J133" s="116"/>
    </row>
    <row r="134" spans="1:10" s="6" customFormat="1" ht="29.25" customHeight="1">
      <c r="A134" s="19"/>
      <c r="B134" s="20" t="s">
        <v>40</v>
      </c>
      <c r="C134" s="20" t="s">
        <v>160</v>
      </c>
      <c r="D134" s="22" t="s">
        <v>41</v>
      </c>
      <c r="E134" s="25" t="s">
        <v>271</v>
      </c>
      <c r="F134" s="8"/>
      <c r="G134" s="8">
        <f>1282000-1155000-100000</f>
        <v>27000</v>
      </c>
      <c r="H134" s="9">
        <f t="shared" si="2"/>
        <v>27000</v>
      </c>
      <c r="I134" s="115"/>
      <c r="J134" s="116"/>
    </row>
    <row r="135" spans="1:10" s="6" customFormat="1" ht="30" customHeight="1">
      <c r="A135" s="19"/>
      <c r="B135" s="20" t="s">
        <v>40</v>
      </c>
      <c r="C135" s="20" t="s">
        <v>160</v>
      </c>
      <c r="D135" s="22" t="s">
        <v>41</v>
      </c>
      <c r="E135" s="142" t="s">
        <v>216</v>
      </c>
      <c r="F135" s="8"/>
      <c r="G135" s="8">
        <f>500000+680000+200000</f>
        <v>1380000</v>
      </c>
      <c r="H135" s="9">
        <f>G135</f>
        <v>1380000</v>
      </c>
      <c r="I135" s="115"/>
      <c r="J135" s="116"/>
    </row>
    <row r="136" spans="1:10" s="6" customFormat="1" ht="15" customHeight="1">
      <c r="A136" s="19"/>
      <c r="B136" s="20" t="s">
        <v>40</v>
      </c>
      <c r="C136" s="20" t="s">
        <v>160</v>
      </c>
      <c r="D136" s="22" t="s">
        <v>41</v>
      </c>
      <c r="E136" s="164" t="s">
        <v>85</v>
      </c>
      <c r="F136" s="8"/>
      <c r="G136" s="8">
        <f>3948131-650000+300000-270000-200000-213000</f>
        <v>2915131</v>
      </c>
      <c r="H136" s="9">
        <f>G136</f>
        <v>2915131</v>
      </c>
      <c r="I136" s="115"/>
      <c r="J136" s="116"/>
    </row>
    <row r="137" spans="1:10" s="6" customFormat="1" ht="18" customHeight="1">
      <c r="A137" s="19"/>
      <c r="B137" s="20" t="s">
        <v>252</v>
      </c>
      <c r="C137" s="107" t="s">
        <v>253</v>
      </c>
      <c r="D137" s="22" t="s">
        <v>254</v>
      </c>
      <c r="E137" s="166"/>
      <c r="F137" s="8"/>
      <c r="G137" s="8">
        <v>148866</v>
      </c>
      <c r="H137" s="9">
        <f>G137</f>
        <v>148866</v>
      </c>
      <c r="I137" s="115"/>
      <c r="J137" s="116"/>
    </row>
    <row r="138" spans="1:10" s="6" customFormat="1" ht="16.5" customHeight="1">
      <c r="A138" s="19"/>
      <c r="B138" s="20" t="s">
        <v>255</v>
      </c>
      <c r="C138" s="107"/>
      <c r="D138" s="24" t="s">
        <v>248</v>
      </c>
      <c r="E138" s="31"/>
      <c r="F138" s="8"/>
      <c r="G138" s="8">
        <f>G140+G141+G139</f>
        <v>1352200</v>
      </c>
      <c r="H138" s="140">
        <f>H140+H141+H139</f>
        <v>1352200</v>
      </c>
      <c r="I138" s="115"/>
      <c r="J138" s="116"/>
    </row>
    <row r="139" spans="1:10" s="6" customFormat="1" ht="16.5" customHeight="1">
      <c r="A139" s="19"/>
      <c r="B139" s="20" t="s">
        <v>262</v>
      </c>
      <c r="C139" s="20" t="s">
        <v>244</v>
      </c>
      <c r="D139" s="24" t="s">
        <v>263</v>
      </c>
      <c r="E139" s="31" t="s">
        <v>85</v>
      </c>
      <c r="F139" s="8"/>
      <c r="G139" s="8">
        <v>142200</v>
      </c>
      <c r="H139" s="9">
        <f>G139</f>
        <v>142200</v>
      </c>
      <c r="I139" s="115"/>
      <c r="J139" s="116"/>
    </row>
    <row r="140" spans="1:10" s="6" customFormat="1" ht="20.25" customHeight="1">
      <c r="A140" s="19"/>
      <c r="B140" s="20" t="s">
        <v>60</v>
      </c>
      <c r="C140" s="20" t="s">
        <v>113</v>
      </c>
      <c r="D140" s="22" t="s">
        <v>16</v>
      </c>
      <c r="E140" s="31" t="s">
        <v>256</v>
      </c>
      <c r="F140" s="8"/>
      <c r="G140" s="8">
        <v>1200000</v>
      </c>
      <c r="H140" s="9">
        <f>G140</f>
        <v>1200000</v>
      </c>
      <c r="I140" s="115"/>
      <c r="J140" s="116"/>
    </row>
    <row r="141" spans="1:10" s="6" customFormat="1" ht="15.75" customHeight="1">
      <c r="A141" s="19"/>
      <c r="B141" s="30">
        <v>250404</v>
      </c>
      <c r="C141" s="20" t="s">
        <v>113</v>
      </c>
      <c r="D141" s="22" t="s">
        <v>16</v>
      </c>
      <c r="E141" s="25" t="s">
        <v>267</v>
      </c>
      <c r="F141" s="8"/>
      <c r="G141" s="8">
        <v>10000</v>
      </c>
      <c r="H141" s="9">
        <f t="shared" si="2"/>
        <v>10000</v>
      </c>
      <c r="I141" s="115"/>
      <c r="J141" s="116"/>
    </row>
    <row r="142" spans="1:10" s="6" customFormat="1" ht="18" customHeight="1">
      <c r="A142" s="75"/>
      <c r="B142" s="76" t="s">
        <v>168</v>
      </c>
      <c r="C142" s="76"/>
      <c r="D142" s="80" t="s">
        <v>169</v>
      </c>
      <c r="E142" s="88"/>
      <c r="F142" s="67">
        <f>F146</f>
        <v>174000</v>
      </c>
      <c r="G142" s="67">
        <f>G143+G145+G144</f>
        <v>1154589.6</v>
      </c>
      <c r="H142" s="79">
        <f t="shared" si="2"/>
        <v>1328589.6</v>
      </c>
      <c r="I142" s="115"/>
      <c r="J142" s="116"/>
    </row>
    <row r="143" spans="1:10" s="6" customFormat="1" ht="43.5" customHeight="1">
      <c r="A143" s="19"/>
      <c r="B143" s="20" t="s">
        <v>61</v>
      </c>
      <c r="C143" s="20" t="s">
        <v>170</v>
      </c>
      <c r="D143" s="24" t="s">
        <v>171</v>
      </c>
      <c r="E143" s="89" t="s">
        <v>211</v>
      </c>
      <c r="F143" s="8"/>
      <c r="G143" s="8">
        <v>990000</v>
      </c>
      <c r="H143" s="9">
        <f t="shared" si="2"/>
        <v>990000</v>
      </c>
      <c r="I143" s="115"/>
      <c r="J143" s="116"/>
    </row>
    <row r="144" spans="1:10" s="6" customFormat="1" ht="57.75" customHeight="1">
      <c r="A144" s="19"/>
      <c r="B144" s="20" t="s">
        <v>61</v>
      </c>
      <c r="C144" s="20" t="s">
        <v>170</v>
      </c>
      <c r="D144" s="24" t="s">
        <v>171</v>
      </c>
      <c r="E144" s="187" t="s">
        <v>257</v>
      </c>
      <c r="F144" s="8"/>
      <c r="G144" s="8">
        <v>69589.6</v>
      </c>
      <c r="H144" s="9">
        <f t="shared" si="2"/>
        <v>69589.6</v>
      </c>
      <c r="I144" s="115"/>
      <c r="J144" s="116"/>
    </row>
    <row r="145" spans="1:10" s="6" customFormat="1" ht="42.75" customHeight="1">
      <c r="A145" s="19"/>
      <c r="B145" s="20" t="s">
        <v>235</v>
      </c>
      <c r="C145" s="20" t="s">
        <v>113</v>
      </c>
      <c r="D145" s="24" t="s">
        <v>236</v>
      </c>
      <c r="E145" s="188"/>
      <c r="F145" s="8"/>
      <c r="G145" s="8">
        <v>95000</v>
      </c>
      <c r="H145" s="9">
        <f t="shared" si="2"/>
        <v>95000</v>
      </c>
      <c r="I145" s="115"/>
      <c r="J145" s="116"/>
    </row>
    <row r="146" spans="1:10" s="6" customFormat="1" ht="43.5" customHeight="1">
      <c r="A146" s="19"/>
      <c r="B146" s="20" t="s">
        <v>60</v>
      </c>
      <c r="C146" s="20" t="s">
        <v>113</v>
      </c>
      <c r="D146" s="22" t="s">
        <v>16</v>
      </c>
      <c r="E146" s="90" t="s">
        <v>261</v>
      </c>
      <c r="F146" s="8">
        <v>174000</v>
      </c>
      <c r="G146" s="8"/>
      <c r="H146" s="9">
        <f>F146</f>
        <v>174000</v>
      </c>
      <c r="I146" s="115"/>
      <c r="J146" s="116"/>
    </row>
    <row r="147" spans="1:10" s="6" customFormat="1" ht="27" customHeight="1">
      <c r="A147" s="75"/>
      <c r="B147" s="76" t="s">
        <v>172</v>
      </c>
      <c r="C147" s="76"/>
      <c r="D147" s="91" t="s">
        <v>173</v>
      </c>
      <c r="E147" s="25"/>
      <c r="F147" s="92">
        <f>F148+F149+F150+F151</f>
        <v>1042400</v>
      </c>
      <c r="G147" s="92">
        <f>G148+G149+G150+G151</f>
        <v>2993800</v>
      </c>
      <c r="H147" s="93">
        <f>F147+G147</f>
        <v>4036200</v>
      </c>
      <c r="I147" s="115"/>
      <c r="J147" s="116"/>
    </row>
    <row r="148" spans="1:10" s="6" customFormat="1" ht="19.5" customHeight="1">
      <c r="A148" s="19"/>
      <c r="B148" s="20" t="s">
        <v>83</v>
      </c>
      <c r="C148" s="20" t="s">
        <v>174</v>
      </c>
      <c r="D148" s="24" t="s">
        <v>175</v>
      </c>
      <c r="E148" s="89" t="s">
        <v>82</v>
      </c>
      <c r="F148" s="94">
        <v>238400</v>
      </c>
      <c r="G148" s="95"/>
      <c r="H148" s="96">
        <f aca="true" t="shared" si="3" ref="H148:H167">F148+G148</f>
        <v>238400</v>
      </c>
      <c r="I148" s="115"/>
      <c r="J148" s="116"/>
    </row>
    <row r="149" spans="1:10" s="6" customFormat="1" ht="19.5" customHeight="1">
      <c r="A149" s="19"/>
      <c r="B149" s="20" t="s">
        <v>223</v>
      </c>
      <c r="C149" s="20" t="s">
        <v>176</v>
      </c>
      <c r="D149" s="24" t="s">
        <v>224</v>
      </c>
      <c r="E149" s="164" t="s">
        <v>87</v>
      </c>
      <c r="F149" s="94">
        <v>804000</v>
      </c>
      <c r="G149" s="95"/>
      <c r="H149" s="96">
        <f>F149+G149</f>
        <v>804000</v>
      </c>
      <c r="I149" s="115"/>
      <c r="J149" s="116"/>
    </row>
    <row r="150" spans="1:10" s="6" customFormat="1" ht="30.75" customHeight="1">
      <c r="A150" s="19"/>
      <c r="B150" s="20" t="s">
        <v>11</v>
      </c>
      <c r="C150" s="20" t="s">
        <v>176</v>
      </c>
      <c r="D150" s="24" t="s">
        <v>12</v>
      </c>
      <c r="E150" s="166"/>
      <c r="F150" s="94"/>
      <c r="G150" s="95">
        <f>2993800-500000</f>
        <v>2493800</v>
      </c>
      <c r="H150" s="96">
        <f>F150+G150</f>
        <v>2493800</v>
      </c>
      <c r="I150" s="115"/>
      <c r="J150" s="116"/>
    </row>
    <row r="151" spans="1:10" s="6" customFormat="1" ht="30.75" customHeight="1">
      <c r="A151" s="19"/>
      <c r="B151" s="20" t="s">
        <v>262</v>
      </c>
      <c r="C151" s="20" t="s">
        <v>244</v>
      </c>
      <c r="D151" s="24" t="s">
        <v>263</v>
      </c>
      <c r="E151" s="31"/>
      <c r="F151" s="94"/>
      <c r="G151" s="95">
        <v>500000</v>
      </c>
      <c r="H151" s="96">
        <f>G151</f>
        <v>500000</v>
      </c>
      <c r="I151" s="115"/>
      <c r="J151" s="116"/>
    </row>
    <row r="152" spans="1:10" s="117" customFormat="1" ht="21.75" customHeight="1">
      <c r="A152" s="108"/>
      <c r="B152" s="137" t="s">
        <v>32</v>
      </c>
      <c r="C152" s="137"/>
      <c r="D152" s="138" t="s">
        <v>177</v>
      </c>
      <c r="E152" s="126"/>
      <c r="F152" s="131">
        <f>F153+F154+F157+F155+F156</f>
        <v>17880051.04</v>
      </c>
      <c r="G152" s="131">
        <f>G153+G154+G157+G155+G156</f>
        <v>17200</v>
      </c>
      <c r="H152" s="114">
        <f t="shared" si="3"/>
        <v>17897251.04</v>
      </c>
      <c r="I152" s="115"/>
      <c r="J152" s="116"/>
    </row>
    <row r="153" spans="1:10" s="117" customFormat="1" ht="30.75" customHeight="1">
      <c r="A153" s="118"/>
      <c r="B153" s="119" t="s">
        <v>0</v>
      </c>
      <c r="C153" s="119" t="s">
        <v>106</v>
      </c>
      <c r="D153" s="135" t="s">
        <v>178</v>
      </c>
      <c r="E153" s="126" t="s">
        <v>277</v>
      </c>
      <c r="F153" s="125">
        <v>43400</v>
      </c>
      <c r="G153" s="125"/>
      <c r="H153" s="123">
        <f t="shared" si="3"/>
        <v>43400</v>
      </c>
      <c r="I153" s="115"/>
      <c r="J153" s="116"/>
    </row>
    <row r="154" spans="1:10" s="6" customFormat="1" ht="29.25" customHeight="1">
      <c r="A154" s="19"/>
      <c r="B154" s="20" t="s">
        <v>13</v>
      </c>
      <c r="C154" s="20" t="s">
        <v>179</v>
      </c>
      <c r="D154" s="97" t="s">
        <v>14</v>
      </c>
      <c r="E154" s="164" t="s">
        <v>270</v>
      </c>
      <c r="F154" s="8">
        <f>3250000-1724900-400000+51651.04</f>
        <v>1176751.04</v>
      </c>
      <c r="G154" s="8"/>
      <c r="H154" s="9">
        <f t="shared" si="3"/>
        <v>1176751.04</v>
      </c>
      <c r="I154" s="115"/>
      <c r="J154" s="116"/>
    </row>
    <row r="155" spans="1:10" s="6" customFormat="1" ht="27.75" customHeight="1">
      <c r="A155" s="19"/>
      <c r="B155" s="20" t="s">
        <v>202</v>
      </c>
      <c r="C155" s="20" t="s">
        <v>179</v>
      </c>
      <c r="D155" s="97" t="s">
        <v>204</v>
      </c>
      <c r="E155" s="165"/>
      <c r="F155" s="69">
        <v>345040</v>
      </c>
      <c r="G155" s="8"/>
      <c r="H155" s="9">
        <f t="shared" si="3"/>
        <v>345040</v>
      </c>
      <c r="I155" s="115"/>
      <c r="J155" s="116"/>
    </row>
    <row r="156" spans="1:10" s="6" customFormat="1" ht="28.5" customHeight="1">
      <c r="A156" s="19"/>
      <c r="B156" s="20" t="s">
        <v>203</v>
      </c>
      <c r="C156" s="20" t="s">
        <v>179</v>
      </c>
      <c r="D156" s="97" t="s">
        <v>205</v>
      </c>
      <c r="E156" s="166"/>
      <c r="F156" s="69">
        <f>14589960+1724900</f>
        <v>16314860</v>
      </c>
      <c r="G156" s="8"/>
      <c r="H156" s="9">
        <f t="shared" si="3"/>
        <v>16314860</v>
      </c>
      <c r="I156" s="115"/>
      <c r="J156" s="116"/>
    </row>
    <row r="157" spans="1:10" s="6" customFormat="1" ht="22.5" customHeight="1">
      <c r="A157" s="19"/>
      <c r="B157" s="30">
        <v>250404</v>
      </c>
      <c r="C157" s="20" t="s">
        <v>113</v>
      </c>
      <c r="D157" s="22" t="s">
        <v>16</v>
      </c>
      <c r="E157" s="74" t="s">
        <v>267</v>
      </c>
      <c r="F157" s="8"/>
      <c r="G157" s="8">
        <v>17200</v>
      </c>
      <c r="H157" s="9">
        <f t="shared" si="3"/>
        <v>17200</v>
      </c>
      <c r="I157" s="115"/>
      <c r="J157" s="116"/>
    </row>
    <row r="158" spans="1:10" s="6" customFormat="1" ht="29.25" customHeight="1">
      <c r="A158" s="75"/>
      <c r="B158" s="76" t="s">
        <v>180</v>
      </c>
      <c r="C158" s="76"/>
      <c r="D158" s="80" t="s">
        <v>181</v>
      </c>
      <c r="E158" s="25"/>
      <c r="F158" s="67">
        <f>F159+F161+F160</f>
        <v>396000</v>
      </c>
      <c r="G158" s="67">
        <f>G159+G161+G160</f>
        <v>128600</v>
      </c>
      <c r="H158" s="79">
        <f>F158+G158</f>
        <v>524600</v>
      </c>
      <c r="I158" s="115"/>
      <c r="J158" s="116"/>
    </row>
    <row r="159" spans="1:10" s="6" customFormat="1" ht="29.25" customHeight="1">
      <c r="A159" s="19"/>
      <c r="B159" s="20" t="s">
        <v>182</v>
      </c>
      <c r="C159" s="20" t="s">
        <v>183</v>
      </c>
      <c r="D159" s="22" t="s">
        <v>184</v>
      </c>
      <c r="E159" s="164" t="s">
        <v>220</v>
      </c>
      <c r="F159" s="8">
        <v>200000</v>
      </c>
      <c r="G159" s="8"/>
      <c r="H159" s="9">
        <f t="shared" si="3"/>
        <v>200000</v>
      </c>
      <c r="I159" s="115"/>
      <c r="J159" s="116"/>
    </row>
    <row r="160" spans="1:10" s="6" customFormat="1" ht="42" customHeight="1">
      <c r="A160" s="19"/>
      <c r="B160" s="20" t="s">
        <v>243</v>
      </c>
      <c r="C160" s="20" t="s">
        <v>244</v>
      </c>
      <c r="D160" s="22" t="s">
        <v>245</v>
      </c>
      <c r="E160" s="166"/>
      <c r="F160" s="8">
        <v>196000</v>
      </c>
      <c r="G160" s="8">
        <v>100000</v>
      </c>
      <c r="H160" s="9">
        <f>G160+F160</f>
        <v>296000</v>
      </c>
      <c r="I160" s="115"/>
      <c r="J160" s="116"/>
    </row>
    <row r="161" spans="1:10" s="6" customFormat="1" ht="21.75" customHeight="1">
      <c r="A161" s="19"/>
      <c r="B161" s="20" t="s">
        <v>60</v>
      </c>
      <c r="C161" s="20" t="s">
        <v>113</v>
      </c>
      <c r="D161" s="22" t="s">
        <v>16</v>
      </c>
      <c r="E161" s="25" t="s">
        <v>267</v>
      </c>
      <c r="F161" s="8"/>
      <c r="G161" s="8">
        <f>8600+20000</f>
        <v>28600</v>
      </c>
      <c r="H161" s="9">
        <f t="shared" si="3"/>
        <v>28600</v>
      </c>
      <c r="I161" s="115"/>
      <c r="J161" s="116"/>
    </row>
    <row r="162" spans="1:10" s="117" customFormat="1" ht="15" customHeight="1">
      <c r="A162" s="108"/>
      <c r="B162" s="137" t="s">
        <v>63</v>
      </c>
      <c r="C162" s="137"/>
      <c r="D162" s="138" t="s">
        <v>64</v>
      </c>
      <c r="E162" s="126"/>
      <c r="F162" s="131">
        <f>F163+F164</f>
        <v>174500</v>
      </c>
      <c r="G162" s="131">
        <f>G163+G164</f>
        <v>0</v>
      </c>
      <c r="H162" s="114">
        <f t="shared" si="3"/>
        <v>174500</v>
      </c>
      <c r="I162" s="115"/>
      <c r="J162" s="116"/>
    </row>
    <row r="163" spans="1:10" s="117" customFormat="1" ht="15.75" customHeight="1">
      <c r="A163" s="118"/>
      <c r="B163" s="119" t="s">
        <v>0</v>
      </c>
      <c r="C163" s="119" t="s">
        <v>106</v>
      </c>
      <c r="D163" s="120" t="s">
        <v>185</v>
      </c>
      <c r="E163" s="126" t="s">
        <v>212</v>
      </c>
      <c r="F163" s="125">
        <v>160000</v>
      </c>
      <c r="G163" s="125"/>
      <c r="H163" s="123">
        <f t="shared" si="3"/>
        <v>160000</v>
      </c>
      <c r="I163" s="115"/>
      <c r="J163" s="116"/>
    </row>
    <row r="164" spans="1:10" s="6" customFormat="1" ht="16.5" customHeight="1">
      <c r="A164" s="19"/>
      <c r="B164" s="30">
        <v>180404</v>
      </c>
      <c r="C164" s="20" t="s">
        <v>186</v>
      </c>
      <c r="D164" s="25" t="s">
        <v>15</v>
      </c>
      <c r="E164" s="25" t="s">
        <v>88</v>
      </c>
      <c r="F164" s="8">
        <v>14500</v>
      </c>
      <c r="G164" s="8"/>
      <c r="H164" s="9">
        <f t="shared" si="3"/>
        <v>14500</v>
      </c>
      <c r="I164" s="115"/>
      <c r="J164" s="116"/>
    </row>
    <row r="165" spans="1:10" s="6" customFormat="1" ht="17.25" customHeight="1">
      <c r="A165" s="75"/>
      <c r="B165" s="76" t="s">
        <v>37</v>
      </c>
      <c r="C165" s="76"/>
      <c r="D165" s="80" t="s">
        <v>65</v>
      </c>
      <c r="E165" s="25"/>
      <c r="F165" s="67">
        <f>F166</f>
        <v>0</v>
      </c>
      <c r="G165" s="67">
        <f>G166</f>
        <v>50000</v>
      </c>
      <c r="H165" s="79">
        <f t="shared" si="3"/>
        <v>50000</v>
      </c>
      <c r="I165" s="115"/>
      <c r="J165" s="116"/>
    </row>
    <row r="166" spans="1:10" s="6" customFormat="1" ht="19.5" customHeight="1" thickBot="1">
      <c r="A166" s="98"/>
      <c r="B166" s="99" t="s">
        <v>60</v>
      </c>
      <c r="C166" s="99" t="s">
        <v>113</v>
      </c>
      <c r="D166" s="100" t="s">
        <v>16</v>
      </c>
      <c r="E166" s="101" t="s">
        <v>267</v>
      </c>
      <c r="F166" s="102"/>
      <c r="G166" s="102">
        <v>50000</v>
      </c>
      <c r="H166" s="103">
        <f t="shared" si="3"/>
        <v>50000</v>
      </c>
      <c r="I166" s="115"/>
      <c r="J166" s="116"/>
    </row>
    <row r="167" spans="1:12" s="6" customFormat="1" ht="21" customHeight="1" thickBot="1">
      <c r="A167" s="143"/>
      <c r="B167" s="144"/>
      <c r="C167" s="144"/>
      <c r="D167" s="144"/>
      <c r="E167" s="145" t="s">
        <v>67</v>
      </c>
      <c r="F167" s="146">
        <f>F9+F31+F50+F61+F67+F87+F90+F97+F111+F114+F142+F147+F152+F158+F162+F165</f>
        <v>287931298.09000003</v>
      </c>
      <c r="G167" s="147">
        <f>G9+G31+G50++G61+G67+G87+G90+G95+G97+G114+G111+G142+G147+G152+G158+G165</f>
        <v>200072362.51000002</v>
      </c>
      <c r="H167" s="148">
        <f t="shared" si="3"/>
        <v>488003660.6</v>
      </c>
      <c r="I167" s="115"/>
      <c r="J167" s="116"/>
      <c r="K167" s="27"/>
      <c r="L167" s="27"/>
    </row>
    <row r="168" spans="2:10" ht="6.75" customHeight="1">
      <c r="B168" s="14"/>
      <c r="C168" s="14"/>
      <c r="D168" s="14"/>
      <c r="F168" s="11"/>
      <c r="G168" s="26"/>
      <c r="H168" s="11"/>
      <c r="I168" s="12"/>
      <c r="J168" s="15"/>
    </row>
    <row r="169" spans="1:10" ht="42" customHeight="1">
      <c r="A169" s="2"/>
      <c r="B169" s="190" t="s">
        <v>80</v>
      </c>
      <c r="C169" s="190"/>
      <c r="D169" s="190"/>
      <c r="E169" s="190"/>
      <c r="F169" s="190"/>
      <c r="G169" s="18" t="s">
        <v>81</v>
      </c>
      <c r="J169" s="15"/>
    </row>
    <row r="170" spans="1:8" ht="16.5">
      <c r="A170" s="2"/>
      <c r="B170" s="190"/>
      <c r="C170" s="190"/>
      <c r="D170" s="190"/>
      <c r="E170" s="190"/>
      <c r="F170" s="190"/>
      <c r="G170" s="189"/>
      <c r="H170" s="189"/>
    </row>
    <row r="171" spans="6:7" ht="12.75">
      <c r="F171" s="12"/>
      <c r="G171" s="27"/>
    </row>
    <row r="172" spans="7:8" ht="12.75">
      <c r="G172" s="27"/>
      <c r="H172" s="12"/>
    </row>
    <row r="173" spans="6:8" ht="12.75">
      <c r="F173" s="12"/>
      <c r="G173" s="12"/>
      <c r="H173" s="12"/>
    </row>
    <row r="174" spans="6:8" ht="12.75">
      <c r="F174" s="12"/>
      <c r="G174" s="27"/>
      <c r="H174" s="27"/>
    </row>
    <row r="178" spans="6:8" ht="12.75">
      <c r="F178" s="12"/>
      <c r="G178" s="27"/>
      <c r="H178" s="12"/>
    </row>
  </sheetData>
  <sheetProtection selectLockedCells="1" selectUnlockedCells="1"/>
  <mergeCells count="37">
    <mergeCell ref="G170:H170"/>
    <mergeCell ref="B169:F169"/>
    <mergeCell ref="B170:F170"/>
    <mergeCell ref="E149:E150"/>
    <mergeCell ref="E144:E145"/>
    <mergeCell ref="E159:E160"/>
    <mergeCell ref="E154:E156"/>
    <mergeCell ref="E109:E110"/>
    <mergeCell ref="E136:E137"/>
    <mergeCell ref="E129:E132"/>
    <mergeCell ref="F1:G1"/>
    <mergeCell ref="F7:F8"/>
    <mergeCell ref="A5:H5"/>
    <mergeCell ref="E7:E8"/>
    <mergeCell ref="B7:B8"/>
    <mergeCell ref="A7:A8"/>
    <mergeCell ref="C7:C8"/>
    <mergeCell ref="D7:D8"/>
    <mergeCell ref="G7:G8"/>
    <mergeCell ref="H7:H8"/>
    <mergeCell ref="E11:E13"/>
    <mergeCell ref="E15:E18"/>
    <mergeCell ref="E76:E80"/>
    <mergeCell ref="E71:E75"/>
    <mergeCell ref="E45:E47"/>
    <mergeCell ref="E55:E57"/>
    <mergeCell ref="E38:E44"/>
    <mergeCell ref="E62:E66"/>
    <mergeCell ref="E32:E37"/>
    <mergeCell ref="E19:E20"/>
    <mergeCell ref="A22:A29"/>
    <mergeCell ref="E100:E107"/>
    <mergeCell ref="E122:E126"/>
    <mergeCell ref="E115:E121"/>
    <mergeCell ref="E82:E85"/>
    <mergeCell ref="E91:E94"/>
    <mergeCell ref="E51:E52"/>
  </mergeCells>
  <printOptions/>
  <pageMargins left="0.24" right="0.19" top="0.4" bottom="0.2" header="0.26" footer="0.2"/>
  <pageSetup fitToHeight="5" horizontalDpi="600" verticalDpi="600" orientation="landscape" paperSize="9" scale="69" r:id="rId1"/>
  <rowBreaks count="5" manualBreakCount="5">
    <brk id="37" max="7" man="1"/>
    <brk id="66" max="7" man="1"/>
    <brk id="96" max="7" man="1"/>
    <brk id="113" max="7" man="1"/>
    <brk id="14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Клименко А.М.</dc:creator>
  <cp:keywords/>
  <dc:description/>
  <cp:lastModifiedBy>Illyuschenko_M</cp:lastModifiedBy>
  <cp:lastPrinted>2015-10-15T05:22:51Z</cp:lastPrinted>
  <dcterms:created xsi:type="dcterms:W3CDTF">2008-04-14T08:31:39Z</dcterms:created>
  <dcterms:modified xsi:type="dcterms:W3CDTF">2015-10-15T06:30:24Z</dcterms:modified>
  <cp:category/>
  <cp:version/>
  <cp:contentType/>
  <cp:contentStatus/>
</cp:coreProperties>
</file>