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720" windowHeight="136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'1'!$6:$7</definedName>
    <definedName name="_xlnm.Print_Area" localSheetId="0">'1'!$A$1:$I$73</definedName>
    <definedName name="_xlnm.Print_Area" localSheetId="1">'2'!$A$1:$C$21</definedName>
    <definedName name="_xlnm.Print_Area" localSheetId="2">'3'!$A$1:$C$19</definedName>
    <definedName name="_xlnm.Print_Area" localSheetId="3">'4'!$A$1:$E$23</definedName>
  </definedNames>
  <calcPr fullCalcOnLoad="1"/>
</workbook>
</file>

<file path=xl/sharedStrings.xml><?xml version="1.0" encoding="utf-8"?>
<sst xmlns="http://schemas.openxmlformats.org/spreadsheetml/2006/main" count="232" uniqueCount="152">
  <si>
    <t>Напрями реалізації та заходи програми розвитку комп’ютеризації виконавчих органів</t>
  </si>
  <si>
    <t>№ з/п</t>
  </si>
  <si>
    <t>Перелік заходів програми</t>
  </si>
  <si>
    <t>Кількість</t>
  </si>
  <si>
    <t>(од.)</t>
  </si>
  <si>
    <t>Термін виконання</t>
  </si>
  <si>
    <t>Вартість</t>
  </si>
  <si>
    <t>(тис.грн.)</t>
  </si>
  <si>
    <t>Сума</t>
  </si>
  <si>
    <t>Очікуваний результат</t>
  </si>
  <si>
    <t>Сприяння належному інформаційно-ресурсному забезпеченню діяльності виконавчих органів міської ради</t>
  </si>
  <si>
    <t>протягом року</t>
  </si>
  <si>
    <t>Надання користувачам певного набору послуг з додатковими споживчими властивостями, вибір яких здійснюється абонентами відповідно до їх запитів і переваг</t>
  </si>
  <si>
    <t>Задоволення потреб відповідно до пропозицій відділів та управлінь</t>
  </si>
  <si>
    <t>червень - липень</t>
  </si>
  <si>
    <t>Комплексний захист, який забезпечується на всіх каналах прийому-передачі інформації</t>
  </si>
  <si>
    <t>Задоволення потреб відповідно до пропозицій відділів та управлінь та заміна морально застарілих моніторів</t>
  </si>
  <si>
    <t>Придбання багатофункціонального пристрою Canon A4</t>
  </si>
  <si>
    <t>Придбання різографа Riso А4 5445</t>
  </si>
  <si>
    <t>Придбання безперебійного живлення</t>
  </si>
  <si>
    <t>Забезпечення безперебійної роботи комп'ютерів</t>
  </si>
  <si>
    <t>Модернізація застарілої комп’ютерної техніки</t>
  </si>
  <si>
    <t>Експлуатаційні витрати пов’язані з підтримкою оргтехніки</t>
  </si>
  <si>
    <t>Забезпечення функціонування комп’ютерної техніки</t>
  </si>
  <si>
    <t>2.1</t>
  </si>
  <si>
    <t>2.3</t>
  </si>
  <si>
    <t>2.2</t>
  </si>
  <si>
    <t>2.6</t>
  </si>
  <si>
    <t>2.7</t>
  </si>
  <si>
    <t>2.8</t>
  </si>
  <si>
    <t>травень-червень</t>
  </si>
  <si>
    <t>Забезпечення безперебійної роботи загального відділу та більш економна експлуатація витрат на заправку та профілактику</t>
  </si>
  <si>
    <t>2.4</t>
  </si>
  <si>
    <t>2.5</t>
  </si>
  <si>
    <t>Придбання принтерів</t>
  </si>
  <si>
    <t>Всього:</t>
  </si>
  <si>
    <t>Супроводження спеціалізованого програмного забезпечення</t>
  </si>
  <si>
    <t>Підвищення ефективності праці</t>
  </si>
  <si>
    <t xml:space="preserve">продовження ліцензії </t>
  </si>
  <si>
    <t>Експлуатаційні витрати, пов’язані з підтримкою комп’ютерної техніки</t>
  </si>
  <si>
    <t>Найменування</t>
  </si>
  <si>
    <t>Кількість (шт.)</t>
  </si>
  <si>
    <t>Ціна (тис.грн.)</t>
  </si>
  <si>
    <t>Сума (тис.грн.)</t>
  </si>
  <si>
    <t>Mouse A4 tech</t>
  </si>
  <si>
    <t>Мережевий комутатор/5port</t>
  </si>
  <si>
    <t>USB Flash Disk Transcend</t>
  </si>
  <si>
    <t>Модуль пам'яті DDR2</t>
  </si>
  <si>
    <t>Непередбачені експлуатаційні витрати</t>
  </si>
  <si>
    <r>
      <t>DVD</t>
    </r>
    <r>
      <rPr>
        <sz val="14"/>
        <rFont val="Arial Cyr"/>
        <family val="0"/>
      </rPr>
      <t>±</t>
    </r>
    <r>
      <rPr>
        <sz val="14"/>
        <rFont val="Times New Roman"/>
        <family val="1"/>
      </rPr>
      <t>RW</t>
    </r>
  </si>
  <si>
    <t>3</t>
  </si>
  <si>
    <t>4</t>
  </si>
  <si>
    <t>Відновлення картриджа: Canon, HP LJ, Samsung 1210, Minolta, Sharp</t>
  </si>
  <si>
    <t>Заправка картриджа: Canon, HP LJ, Samsung 1210, Minolta, Sharp, Rizo</t>
  </si>
  <si>
    <t>Модель (аналог)</t>
  </si>
  <si>
    <t>Ціна</t>
  </si>
  <si>
    <t>Процесор</t>
  </si>
  <si>
    <t>Процесор Intel Pentium G840 (BX80623G840) s1155</t>
  </si>
  <si>
    <t>Системна плата</t>
  </si>
  <si>
    <t xml:space="preserve">Мат. плата ASUS P8H61-M LX2/SI      </t>
  </si>
  <si>
    <t>Жорсткий диск</t>
  </si>
  <si>
    <t xml:space="preserve">Винчестер 500 Gb WD SATA 16 Mb (WD5000AAKS)       </t>
  </si>
  <si>
    <t>Пам'ять</t>
  </si>
  <si>
    <t>Модуль памяти DDR3 Kingston 2Gb 1600 KHX1600C9D3B</t>
  </si>
  <si>
    <t>DVD±RW</t>
  </si>
  <si>
    <t xml:space="preserve">Привод DVD±R/RW ASUS DRW-24B3ST SATA Black        </t>
  </si>
  <si>
    <t>Корпус</t>
  </si>
  <si>
    <t>Корпус Logicpower 3810 Mid Tower, ATX, чорний, 400</t>
  </si>
  <si>
    <t>Монітор</t>
  </si>
  <si>
    <t>19"</t>
  </si>
  <si>
    <t>Миша</t>
  </si>
  <si>
    <t>Mouse USB</t>
  </si>
  <si>
    <t>Клавіатура</t>
  </si>
  <si>
    <t>Keyboard USB</t>
  </si>
  <si>
    <t>Придбання комп’ютерної техніки</t>
  </si>
  <si>
    <t>лютий - березень</t>
  </si>
  <si>
    <t xml:space="preserve">Специфікація щодо придбання комп’ютерної техніки </t>
  </si>
  <si>
    <t>Всього за 1 од.:</t>
  </si>
  <si>
    <t>щомісячно</t>
  </si>
  <si>
    <t>Розвиток телекомунікаційних систем та оплата послуг Internet</t>
  </si>
  <si>
    <t>Оновлення комплектуючих, доведення техніки до нових вимог і норм</t>
  </si>
  <si>
    <t>додаткової ліцензії Kaspersky Internet Security 2012, 32/64-bit, Rus, 1pk DVD, 5 комп., 12 міс., BOX  Цена 898,00</t>
  </si>
  <si>
    <t>Модуль пам'яті DDR</t>
  </si>
  <si>
    <t>0,156/8Gb - 7 шт. 0,260/16Gb - 1 шт.</t>
  </si>
  <si>
    <t xml:space="preserve">Специфікація щодо модернізації комп’ютерної техніки </t>
  </si>
  <si>
    <t xml:space="preserve">Задоволення потреб відповідно до пропозиції юридичного відділу </t>
  </si>
  <si>
    <t>Придбання факса Panasonic</t>
  </si>
  <si>
    <t>5</t>
  </si>
  <si>
    <t>Блок живлення</t>
  </si>
  <si>
    <t>450 W</t>
  </si>
  <si>
    <t>6</t>
  </si>
  <si>
    <t>Придбання проектора</t>
  </si>
  <si>
    <t>Забезпечення проведення мобільних презентицій</t>
  </si>
  <si>
    <t>25 ліц.</t>
  </si>
  <si>
    <t xml:space="preserve">Придбання ліцензійного програмного забезпечення Windows 7 </t>
  </si>
  <si>
    <t>Підтримка телекомунакаційних мереж</t>
  </si>
  <si>
    <t>Придбання маршрутизатора D-Link 5 - port</t>
  </si>
  <si>
    <t>Придбання комутатора D-Link 24-port</t>
  </si>
  <si>
    <t>2.9</t>
  </si>
  <si>
    <t>Всього за 3 од.</t>
  </si>
  <si>
    <t xml:space="preserve">Додаток 1 </t>
  </si>
  <si>
    <t>Виконавчий комітет Кіровоградської міської ради</t>
  </si>
  <si>
    <t xml:space="preserve">Придбання на продовження ключів антивірусного програмного забезпечення Kasperskiy                                        </t>
  </si>
  <si>
    <t>2.10</t>
  </si>
  <si>
    <t>Придбання кольорового принтера</t>
  </si>
  <si>
    <t>Задоволення потреби відповідно до заявки відділу з питань внутрішньої політики</t>
  </si>
  <si>
    <t xml:space="preserve">ЦНАП 3 </t>
  </si>
  <si>
    <t>Всього по виконавчому комітету Кіровоградської міської ради:</t>
  </si>
  <si>
    <t>Загальний фонд</t>
  </si>
  <si>
    <t>Спеціаль-ний фонд</t>
  </si>
  <si>
    <t>Головне управління житлово-комунального господарства</t>
  </si>
  <si>
    <t>Задоволення потреб відповідно до пропозиції головного управління</t>
  </si>
  <si>
    <t>Придбання багатофункціонального пристрою A4</t>
  </si>
  <si>
    <t>Управління земельних відносин та охорони навколишнього природного середовища</t>
  </si>
  <si>
    <t>Управління капітального будівництва</t>
  </si>
  <si>
    <t>Задоволення потреб відповідно до пропозиції  управління</t>
  </si>
  <si>
    <t>Управління економіки</t>
  </si>
  <si>
    <t xml:space="preserve">Придбання моніторів TFT  </t>
  </si>
  <si>
    <t>Служба у справах дітей</t>
  </si>
  <si>
    <t>Управління по сприянню розвитку торгівлі та побутового обслуговування населення</t>
  </si>
  <si>
    <t>Фінансове управління</t>
  </si>
  <si>
    <t>Разом:</t>
  </si>
  <si>
    <t xml:space="preserve">Задоволення потреб відповідно до пропозиції </t>
  </si>
  <si>
    <t>Задоволення потреб відповідно до пропозиції управління</t>
  </si>
  <si>
    <t>Вінчестер 1000 Gb</t>
  </si>
  <si>
    <t>Модуль памяти DDR3 Kingston 2 Gb 1600 KHX1600C9D3B, DDR</t>
  </si>
  <si>
    <t>січень</t>
  </si>
  <si>
    <t xml:space="preserve">лютий </t>
  </si>
  <si>
    <t xml:space="preserve">Завідувач сектора інформаційного та </t>
  </si>
  <si>
    <t>комп"ютерного забезпечення</t>
  </si>
  <si>
    <t>О. Бабаєва</t>
  </si>
  <si>
    <t>до Програми розвитку комп"ютеризації виконавчих                     органів Кіровоградської міської ради на 2012 рік</t>
  </si>
  <si>
    <t>до Програми розвитку комп"ютеризації виконавчих  органів  Кіровоградської міської ради на 2012 рік</t>
  </si>
  <si>
    <t>Додаток 2</t>
  </si>
  <si>
    <t xml:space="preserve">Материнська  плата ASUS P8H61-M LX2/SI      </t>
  </si>
  <si>
    <t>Всього за 10 од.</t>
  </si>
  <si>
    <t>Додаток 3</t>
  </si>
  <si>
    <t>Додаток 4</t>
  </si>
  <si>
    <t>Придбання для центру надання адміністративних послуг:</t>
  </si>
  <si>
    <t>телевізорів</t>
  </si>
  <si>
    <t>комутатора</t>
  </si>
  <si>
    <t>шафа настінна</t>
  </si>
  <si>
    <t>терміналів</t>
  </si>
  <si>
    <t>комп'ютерної техніки</t>
  </si>
  <si>
    <t>посилювач відеосигналу</t>
  </si>
  <si>
    <t>Забезпечення роботи центру надання адміністративних послуг</t>
  </si>
  <si>
    <t>Введення в експлуатацію в ЦНАП Системи керування чергою Q-mate</t>
  </si>
  <si>
    <t>Придбання комп’ютерної техніки (ЦНАП)</t>
  </si>
  <si>
    <t>Забезпечення роботи центру надання адміністративних послуг та задоволення потреб відповідно до пропозиції  управління</t>
  </si>
  <si>
    <t>2.11</t>
  </si>
  <si>
    <t>Мережевий концентратор</t>
  </si>
  <si>
    <t>2.12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</si>
</sst>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17"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i/>
      <sz val="14"/>
      <name val="Times New Roman"/>
      <family val="1"/>
    </font>
    <font>
      <sz val="11"/>
      <color indexed="8"/>
      <name val="Verdana"/>
      <family val="2"/>
    </font>
    <font>
      <b/>
      <sz val="10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8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168" fontId="3" fillId="0" borderId="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170" fontId="3" fillId="0" borderId="3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68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168" fontId="1" fillId="0" borderId="22" xfId="0" applyNumberFormat="1" applyFont="1" applyBorder="1" applyAlignment="1">
      <alignment horizontal="center" vertical="top" wrapText="1"/>
    </xf>
    <xf numFmtId="170" fontId="3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8" fontId="1" fillId="0" borderId="5" xfId="0" applyNumberFormat="1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1" fillId="0" borderId="20" xfId="0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3" fillId="0" borderId="18" xfId="0" applyFont="1" applyBorder="1" applyAlignment="1">
      <alignment vertical="top" wrapText="1"/>
    </xf>
    <xf numFmtId="168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168" fontId="1" fillId="0" borderId="2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168" fontId="3" fillId="0" borderId="8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8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168" fontId="3" fillId="0" borderId="3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168" fontId="3" fillId="0" borderId="3" xfId="0" applyNumberFormat="1" applyFont="1" applyBorder="1" applyAlignment="1">
      <alignment vertical="top"/>
    </xf>
    <xf numFmtId="168" fontId="1" fillId="0" borderId="25" xfId="0" applyNumberFormat="1" applyFont="1" applyBorder="1" applyAlignment="1">
      <alignment horizontal="center" vertical="top"/>
    </xf>
    <xf numFmtId="168" fontId="3" fillId="0" borderId="3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3" fillId="0" borderId="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168" fontId="3" fillId="0" borderId="8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3" fillId="2" borderId="27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168" fontId="14" fillId="2" borderId="25" xfId="0" applyNumberFormat="1" applyFont="1" applyFill="1" applyBorder="1" applyAlignment="1">
      <alignment horizontal="center"/>
    </xf>
    <xf numFmtId="168" fontId="13" fillId="2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justify" vertical="top" wrapText="1"/>
    </xf>
    <xf numFmtId="168" fontId="6" fillId="0" borderId="9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3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49" fontId="3" fillId="0" borderId="35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justify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left" vertical="top" wrapText="1"/>
    </xf>
    <xf numFmtId="49" fontId="1" fillId="0" borderId="43" xfId="0" applyNumberFormat="1" applyFont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45" xfId="0" applyFont="1" applyBorder="1" applyAlignment="1">
      <alignment horizontal="justify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6"/>
  <sheetViews>
    <sheetView tabSelected="1"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375" style="69" bestFit="1" customWidth="1"/>
    <col min="2" max="2" width="46.00390625" style="0" customWidth="1"/>
    <col min="3" max="3" width="10.875" style="0" customWidth="1"/>
    <col min="4" max="4" width="16.875" style="0" customWidth="1"/>
    <col min="5" max="5" width="15.00390625" style="0" customWidth="1"/>
    <col min="6" max="6" width="13.375" style="0" customWidth="1"/>
    <col min="7" max="7" width="13.125" style="0" customWidth="1"/>
    <col min="8" max="8" width="11.75390625" style="0" customWidth="1"/>
    <col min="9" max="9" width="62.125" style="0" customWidth="1"/>
  </cols>
  <sheetData>
    <row r="1" ht="15.75">
      <c r="I1" s="92" t="s">
        <v>100</v>
      </c>
    </row>
    <row r="2" ht="38.25" customHeight="1">
      <c r="I2" s="93" t="s">
        <v>131</v>
      </c>
    </row>
    <row r="3" spans="1:9" ht="18.7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</row>
    <row r="4" spans="1:9" ht="13.5" customHeight="1">
      <c r="A4" s="137"/>
      <c r="B4" s="137"/>
      <c r="C4" s="137"/>
      <c r="D4" s="137"/>
      <c r="E4" s="137"/>
      <c r="F4" s="137"/>
      <c r="G4" s="137"/>
      <c r="H4" s="137"/>
      <c r="I4" s="137"/>
    </row>
    <row r="5" ht="19.5" thickBot="1">
      <c r="A5" s="1"/>
    </row>
    <row r="6" spans="1:9" ht="33" customHeight="1">
      <c r="A6" s="146" t="s">
        <v>1</v>
      </c>
      <c r="B6" s="148" t="s">
        <v>2</v>
      </c>
      <c r="C6" s="34" t="s">
        <v>3</v>
      </c>
      <c r="D6" s="150" t="s">
        <v>5</v>
      </c>
      <c r="E6" s="35" t="s">
        <v>6</v>
      </c>
      <c r="F6" s="35" t="s">
        <v>108</v>
      </c>
      <c r="G6" s="35" t="s">
        <v>109</v>
      </c>
      <c r="H6" s="34" t="s">
        <v>8</v>
      </c>
      <c r="I6" s="144" t="s">
        <v>9</v>
      </c>
    </row>
    <row r="7" spans="1:9" ht="17.25" customHeight="1">
      <c r="A7" s="147"/>
      <c r="B7" s="149"/>
      <c r="C7" s="32" t="s">
        <v>4</v>
      </c>
      <c r="D7" s="151"/>
      <c r="E7" s="33" t="s">
        <v>7</v>
      </c>
      <c r="F7" s="33" t="s">
        <v>7</v>
      </c>
      <c r="G7" s="33" t="s">
        <v>7</v>
      </c>
      <c r="H7" s="32" t="s">
        <v>7</v>
      </c>
      <c r="I7" s="145"/>
    </row>
    <row r="8" spans="1:9" ht="21" customHeight="1">
      <c r="A8" s="157" t="s">
        <v>10</v>
      </c>
      <c r="B8" s="158"/>
      <c r="C8" s="159"/>
      <c r="D8" s="158"/>
      <c r="E8" s="159"/>
      <c r="F8" s="159"/>
      <c r="G8" s="159"/>
      <c r="H8" s="159"/>
      <c r="I8" s="160"/>
    </row>
    <row r="9" spans="1:9" ht="21" customHeight="1" thickBot="1">
      <c r="A9" s="152" t="s">
        <v>101</v>
      </c>
      <c r="B9" s="153"/>
      <c r="C9" s="153"/>
      <c r="D9" s="153"/>
      <c r="E9" s="153"/>
      <c r="F9" s="153"/>
      <c r="G9" s="153"/>
      <c r="H9" s="153"/>
      <c r="I9" s="154"/>
    </row>
    <row r="10" spans="1:9" ht="74.25" customHeight="1">
      <c r="A10" s="40">
        <v>1</v>
      </c>
      <c r="B10" s="58" t="s">
        <v>79</v>
      </c>
      <c r="C10" s="41"/>
      <c r="D10" s="41" t="s">
        <v>11</v>
      </c>
      <c r="E10" s="59"/>
      <c r="F10" s="59">
        <v>28</v>
      </c>
      <c r="G10" s="59"/>
      <c r="H10" s="59">
        <v>28</v>
      </c>
      <c r="I10" s="60" t="s">
        <v>12</v>
      </c>
    </row>
    <row r="11" spans="1:9" ht="42" customHeight="1">
      <c r="A11" s="8">
        <v>2</v>
      </c>
      <c r="B11" s="5" t="s">
        <v>74</v>
      </c>
      <c r="C11" s="4">
        <v>10</v>
      </c>
      <c r="D11" s="140" t="s">
        <v>14</v>
      </c>
      <c r="E11" s="4">
        <v>3.8</v>
      </c>
      <c r="F11" s="4"/>
      <c r="G11" s="6">
        <v>38</v>
      </c>
      <c r="H11" s="6">
        <f>3.8*10</f>
        <v>38</v>
      </c>
      <c r="I11" s="161" t="s">
        <v>13</v>
      </c>
    </row>
    <row r="12" spans="1:9" ht="36.75" customHeight="1">
      <c r="A12" s="10" t="s">
        <v>24</v>
      </c>
      <c r="B12" s="18" t="s">
        <v>94</v>
      </c>
      <c r="C12" s="15">
        <v>10</v>
      </c>
      <c r="D12" s="141"/>
      <c r="E12" s="15">
        <v>1.7</v>
      </c>
      <c r="F12" s="64">
        <v>17</v>
      </c>
      <c r="G12" s="15"/>
      <c r="H12" s="64">
        <f>1.7*10</f>
        <v>17</v>
      </c>
      <c r="I12" s="155"/>
    </row>
    <row r="13" spans="1:12" ht="12.75" customHeight="1">
      <c r="A13" s="166" t="s">
        <v>26</v>
      </c>
      <c r="B13" s="162" t="s">
        <v>102</v>
      </c>
      <c r="C13" s="138" t="s">
        <v>93</v>
      </c>
      <c r="D13" s="138" t="s">
        <v>30</v>
      </c>
      <c r="E13" s="138">
        <f>E15+E16</f>
        <v>1.1</v>
      </c>
      <c r="F13" s="138">
        <v>6.4</v>
      </c>
      <c r="G13" s="138"/>
      <c r="H13" s="138">
        <f>H15+H16</f>
        <v>6.4</v>
      </c>
      <c r="I13" s="142" t="s">
        <v>15</v>
      </c>
      <c r="K13" s="2">
        <f>0.3*13</f>
        <v>3.9</v>
      </c>
      <c r="L13" s="3">
        <f>0.2*23</f>
        <v>4.6000000000000005</v>
      </c>
    </row>
    <row r="14" spans="1:12" ht="42" customHeight="1">
      <c r="A14" s="167"/>
      <c r="B14" s="163"/>
      <c r="C14" s="139"/>
      <c r="D14" s="139"/>
      <c r="E14" s="139"/>
      <c r="F14" s="139"/>
      <c r="G14" s="139"/>
      <c r="H14" s="139"/>
      <c r="I14" s="143"/>
      <c r="K14" s="12">
        <f>K13+L13</f>
        <v>8.5</v>
      </c>
      <c r="L14" s="13"/>
    </row>
    <row r="15" spans="1:12" ht="75" hidden="1">
      <c r="A15" s="124"/>
      <c r="B15" s="108" t="s">
        <v>81</v>
      </c>
      <c r="C15" s="22">
        <v>2</v>
      </c>
      <c r="D15" s="111"/>
      <c r="E15" s="24">
        <v>0.9</v>
      </c>
      <c r="F15" s="24"/>
      <c r="G15" s="24"/>
      <c r="H15" s="24">
        <f>0.9*2</f>
        <v>1.8</v>
      </c>
      <c r="I15" s="36"/>
      <c r="J15">
        <f>4*8.7</f>
        <v>34.8</v>
      </c>
      <c r="K15" s="21"/>
      <c r="L15" s="21"/>
    </row>
    <row r="16" spans="1:12" ht="18.75" hidden="1">
      <c r="A16" s="125"/>
      <c r="B16" s="108" t="s">
        <v>38</v>
      </c>
      <c r="C16" s="23">
        <v>23</v>
      </c>
      <c r="D16" s="112"/>
      <c r="E16" s="25">
        <v>0.2</v>
      </c>
      <c r="F16" s="25"/>
      <c r="G16" s="25"/>
      <c r="H16" s="26">
        <f>0.2*23</f>
        <v>4.6000000000000005</v>
      </c>
      <c r="I16" s="37"/>
      <c r="K16" s="14">
        <f>3.9+4.6</f>
        <v>8.5</v>
      </c>
      <c r="L16" s="14"/>
    </row>
    <row r="17" spans="1:12" ht="37.5">
      <c r="A17" s="103" t="s">
        <v>25</v>
      </c>
      <c r="B17" s="109" t="s">
        <v>146</v>
      </c>
      <c r="C17" s="23"/>
      <c r="D17" s="102" t="s">
        <v>126</v>
      </c>
      <c r="E17" s="110">
        <v>62.8</v>
      </c>
      <c r="F17" s="110">
        <v>62.8</v>
      </c>
      <c r="G17" s="25"/>
      <c r="H17" s="110">
        <v>62.8</v>
      </c>
      <c r="I17" s="37" t="s">
        <v>145</v>
      </c>
      <c r="K17" s="14"/>
      <c r="L17" s="14"/>
    </row>
    <row r="18" spans="1:9" ht="37.5">
      <c r="A18" s="10" t="s">
        <v>32</v>
      </c>
      <c r="B18" s="17" t="s">
        <v>117</v>
      </c>
      <c r="C18" s="16">
        <v>6</v>
      </c>
      <c r="D18" s="4" t="s">
        <v>11</v>
      </c>
      <c r="E18" s="28">
        <v>1</v>
      </c>
      <c r="F18" s="28"/>
      <c r="G18" s="28">
        <v>6</v>
      </c>
      <c r="H18" s="28">
        <f>1*6</f>
        <v>6</v>
      </c>
      <c r="I18" s="19" t="s">
        <v>85</v>
      </c>
    </row>
    <row r="19" spans="1:10" ht="39" customHeight="1">
      <c r="A19" s="10" t="s">
        <v>33</v>
      </c>
      <c r="B19" s="7" t="s">
        <v>96</v>
      </c>
      <c r="C19" s="4">
        <v>1</v>
      </c>
      <c r="D19" s="15" t="s">
        <v>75</v>
      </c>
      <c r="E19" s="6">
        <v>1.7</v>
      </c>
      <c r="F19" s="6"/>
      <c r="G19" s="6">
        <v>1.7</v>
      </c>
      <c r="H19" s="6">
        <v>1.7</v>
      </c>
      <c r="I19" s="27" t="s">
        <v>95</v>
      </c>
      <c r="J19" s="20"/>
    </row>
    <row r="20" spans="1:10" ht="39" customHeight="1">
      <c r="A20" s="10" t="s">
        <v>27</v>
      </c>
      <c r="B20" s="7" t="s">
        <v>97</v>
      </c>
      <c r="C20" s="4">
        <v>1</v>
      </c>
      <c r="D20" s="15" t="s">
        <v>75</v>
      </c>
      <c r="E20" s="6">
        <v>0.8</v>
      </c>
      <c r="F20" s="6">
        <v>0.8</v>
      </c>
      <c r="G20" s="6"/>
      <c r="H20" s="6">
        <v>0.8</v>
      </c>
      <c r="I20" s="27" t="s">
        <v>95</v>
      </c>
      <c r="J20" s="20"/>
    </row>
    <row r="21" spans="1:10" ht="36.75" customHeight="1">
      <c r="A21" s="10" t="s">
        <v>28</v>
      </c>
      <c r="B21" s="5" t="s">
        <v>17</v>
      </c>
      <c r="C21" s="4">
        <f>6+3</f>
        <v>9</v>
      </c>
      <c r="D21" s="4" t="s">
        <v>126</v>
      </c>
      <c r="E21" s="6">
        <v>2.4</v>
      </c>
      <c r="F21" s="6"/>
      <c r="G21" s="6">
        <v>21.6</v>
      </c>
      <c r="H21" s="4">
        <f>2.4*9</f>
        <v>21.599999999999998</v>
      </c>
      <c r="I21" s="9" t="s">
        <v>13</v>
      </c>
      <c r="J21" t="s">
        <v>106</v>
      </c>
    </row>
    <row r="22" spans="1:9" ht="36" customHeight="1" hidden="1">
      <c r="A22" s="10" t="s">
        <v>27</v>
      </c>
      <c r="B22" s="5" t="s">
        <v>34</v>
      </c>
      <c r="C22" s="4"/>
      <c r="D22" s="4" t="s">
        <v>11</v>
      </c>
      <c r="E22" s="4"/>
      <c r="F22" s="4"/>
      <c r="G22" s="4"/>
      <c r="H22" s="4"/>
      <c r="I22" s="9" t="s">
        <v>13</v>
      </c>
    </row>
    <row r="23" spans="1:9" ht="56.25" customHeight="1">
      <c r="A23" s="10" t="s">
        <v>29</v>
      </c>
      <c r="B23" s="5" t="s">
        <v>18</v>
      </c>
      <c r="C23" s="4">
        <v>1</v>
      </c>
      <c r="D23" s="4" t="s">
        <v>127</v>
      </c>
      <c r="E23" s="6">
        <v>33</v>
      </c>
      <c r="F23" s="6"/>
      <c r="G23" s="6">
        <v>33</v>
      </c>
      <c r="H23" s="6">
        <v>33</v>
      </c>
      <c r="I23" s="11" t="s">
        <v>31</v>
      </c>
    </row>
    <row r="24" spans="1:9" ht="24" customHeight="1">
      <c r="A24" s="10" t="s">
        <v>98</v>
      </c>
      <c r="B24" s="5" t="s">
        <v>19</v>
      </c>
      <c r="C24" s="4">
        <v>5</v>
      </c>
      <c r="D24" s="4" t="s">
        <v>11</v>
      </c>
      <c r="E24" s="6">
        <v>0.6</v>
      </c>
      <c r="F24" s="6">
        <v>3</v>
      </c>
      <c r="G24" s="6"/>
      <c r="H24" s="6">
        <f>0.6*5</f>
        <v>3</v>
      </c>
      <c r="I24" s="11" t="s">
        <v>20</v>
      </c>
    </row>
    <row r="25" spans="1:9" ht="38.25" customHeight="1">
      <c r="A25" s="10" t="s">
        <v>103</v>
      </c>
      <c r="B25" s="7" t="s">
        <v>21</v>
      </c>
      <c r="C25" s="4">
        <v>3</v>
      </c>
      <c r="D25" s="4" t="s">
        <v>11</v>
      </c>
      <c r="E25" s="4">
        <v>2.9</v>
      </c>
      <c r="F25" s="4">
        <v>8.7</v>
      </c>
      <c r="G25" s="4"/>
      <c r="H25" s="6">
        <f>E25*C25</f>
        <v>8.7</v>
      </c>
      <c r="I25" s="11" t="s">
        <v>80</v>
      </c>
    </row>
    <row r="26" spans="1:9" ht="38.25" customHeight="1">
      <c r="A26" s="166" t="s">
        <v>149</v>
      </c>
      <c r="B26" s="62" t="s">
        <v>138</v>
      </c>
      <c r="C26" s="16">
        <f>C27+C28+C29+C30+C31+C32</f>
        <v>10</v>
      </c>
      <c r="D26" s="140" t="s">
        <v>126</v>
      </c>
      <c r="E26" s="28">
        <f>E27+E28+E29+E30+E31</f>
        <v>44</v>
      </c>
      <c r="F26" s="16"/>
      <c r="G26" s="28">
        <f>G27+G28+G29+G30+G31+G32</f>
        <v>107.095</v>
      </c>
      <c r="H26" s="28">
        <f>H27+H28+H29+H30+H31+H32</f>
        <v>107.09999999999998</v>
      </c>
      <c r="I26" s="133" t="s">
        <v>145</v>
      </c>
    </row>
    <row r="27" spans="1:9" ht="21.75" customHeight="1">
      <c r="A27" s="168"/>
      <c r="B27" s="104" t="s">
        <v>139</v>
      </c>
      <c r="C27" s="23">
        <v>2</v>
      </c>
      <c r="D27" s="130"/>
      <c r="E27" s="106">
        <v>11.6</v>
      </c>
      <c r="F27" s="106"/>
      <c r="G27" s="107">
        <f>23.4*1.2</f>
        <v>28.08</v>
      </c>
      <c r="H27" s="106">
        <v>28.1</v>
      </c>
      <c r="I27" s="134"/>
    </row>
    <row r="28" spans="1:9" ht="21.75" customHeight="1">
      <c r="A28" s="168"/>
      <c r="B28" s="104" t="s">
        <v>142</v>
      </c>
      <c r="C28" s="23">
        <v>2</v>
      </c>
      <c r="D28" s="130"/>
      <c r="E28" s="105">
        <v>24</v>
      </c>
      <c r="F28" s="23"/>
      <c r="G28" s="105">
        <f>48*1.2</f>
        <v>57.599999999999994</v>
      </c>
      <c r="H28" s="105">
        <f>G28</f>
        <v>57.599999999999994</v>
      </c>
      <c r="I28" s="134"/>
    </row>
    <row r="29" spans="1:9" ht="21.75" customHeight="1">
      <c r="A29" s="168"/>
      <c r="B29" s="104" t="s">
        <v>140</v>
      </c>
      <c r="C29" s="23">
        <v>1</v>
      </c>
      <c r="D29" s="130"/>
      <c r="E29" s="105">
        <v>1.5</v>
      </c>
      <c r="F29" s="23"/>
      <c r="G29" s="105">
        <f>1.5*1.2</f>
        <v>1.7999999999999998</v>
      </c>
      <c r="H29" s="105">
        <v>1.8</v>
      </c>
      <c r="I29" s="134"/>
    </row>
    <row r="30" spans="1:9" ht="21.75" customHeight="1">
      <c r="A30" s="167"/>
      <c r="B30" s="104" t="s">
        <v>143</v>
      </c>
      <c r="C30" s="23">
        <v>3</v>
      </c>
      <c r="D30" s="141"/>
      <c r="E30" s="105">
        <v>5.5</v>
      </c>
      <c r="F30" s="23"/>
      <c r="G30" s="105">
        <f>E30*C30</f>
        <v>16.5</v>
      </c>
      <c r="H30" s="105">
        <f>G30</f>
        <v>16.5</v>
      </c>
      <c r="I30" s="126"/>
    </row>
    <row r="31" spans="1:9" ht="21.75" customHeight="1">
      <c r="A31" s="124"/>
      <c r="B31" s="104" t="s">
        <v>141</v>
      </c>
      <c r="C31" s="23">
        <v>1</v>
      </c>
      <c r="D31" s="131" t="s">
        <v>126</v>
      </c>
      <c r="E31" s="105">
        <v>1.4</v>
      </c>
      <c r="F31" s="23"/>
      <c r="G31" s="105">
        <f>1.4*1.1</f>
        <v>1.54</v>
      </c>
      <c r="H31" s="105">
        <v>1.5</v>
      </c>
      <c r="I31" s="36"/>
    </row>
    <row r="32" spans="1:9" ht="21.75" customHeight="1">
      <c r="A32" s="125"/>
      <c r="B32" s="104" t="s">
        <v>144</v>
      </c>
      <c r="C32" s="23">
        <v>1</v>
      </c>
      <c r="D32" s="132"/>
      <c r="E32" s="105">
        <v>1.5</v>
      </c>
      <c r="F32" s="23"/>
      <c r="G32" s="105">
        <f>1.5*1.05</f>
        <v>1.5750000000000002</v>
      </c>
      <c r="H32" s="105">
        <v>1.6</v>
      </c>
      <c r="I32" s="37"/>
    </row>
    <row r="33" spans="1:9" ht="38.25" customHeight="1">
      <c r="A33" s="10" t="s">
        <v>151</v>
      </c>
      <c r="B33" s="62" t="s">
        <v>104</v>
      </c>
      <c r="C33" s="16">
        <v>1</v>
      </c>
      <c r="D33" s="4" t="s">
        <v>11</v>
      </c>
      <c r="E33" s="28">
        <v>2</v>
      </c>
      <c r="F33" s="28"/>
      <c r="G33" s="28">
        <v>2</v>
      </c>
      <c r="H33" s="28">
        <f>E33</f>
        <v>2</v>
      </c>
      <c r="I33" s="63" t="s">
        <v>105</v>
      </c>
    </row>
    <row r="34" spans="1:9" ht="56.25">
      <c r="A34" s="10" t="s">
        <v>50</v>
      </c>
      <c r="B34" s="17" t="s">
        <v>86</v>
      </c>
      <c r="C34" s="16">
        <v>1</v>
      </c>
      <c r="D34" s="4" t="s">
        <v>11</v>
      </c>
      <c r="E34" s="16">
        <v>1.4</v>
      </c>
      <c r="F34" s="16"/>
      <c r="G34" s="16">
        <v>1.4</v>
      </c>
      <c r="H34" s="28">
        <v>1.4</v>
      </c>
      <c r="I34" s="19" t="s">
        <v>16</v>
      </c>
    </row>
    <row r="35" spans="1:9" ht="37.5">
      <c r="A35" s="10" t="s">
        <v>51</v>
      </c>
      <c r="B35" s="17" t="s">
        <v>91</v>
      </c>
      <c r="C35" s="16">
        <v>1</v>
      </c>
      <c r="D35" s="4" t="s">
        <v>75</v>
      </c>
      <c r="E35" s="16">
        <v>7.2</v>
      </c>
      <c r="F35" s="16"/>
      <c r="G35" s="16">
        <v>7.2</v>
      </c>
      <c r="H35" s="28">
        <v>7.2</v>
      </c>
      <c r="I35" s="19" t="s">
        <v>92</v>
      </c>
    </row>
    <row r="36" spans="1:9" ht="37.5" customHeight="1">
      <c r="A36" s="10" t="s">
        <v>87</v>
      </c>
      <c r="B36" s="7" t="s">
        <v>22</v>
      </c>
      <c r="C36" s="4"/>
      <c r="D36" s="4" t="s">
        <v>11</v>
      </c>
      <c r="E36" s="4">
        <v>2.3</v>
      </c>
      <c r="F36" s="4">
        <v>62.9</v>
      </c>
      <c r="G36" s="4"/>
      <c r="H36" s="4">
        <v>62.9</v>
      </c>
      <c r="I36" s="11" t="s">
        <v>23</v>
      </c>
    </row>
    <row r="37" spans="1:9" ht="37.5" customHeight="1" thickBot="1">
      <c r="A37" s="65" t="s">
        <v>90</v>
      </c>
      <c r="B37" s="66" t="s">
        <v>36</v>
      </c>
      <c r="C37" s="15"/>
      <c r="D37" s="15" t="s">
        <v>78</v>
      </c>
      <c r="E37" s="15"/>
      <c r="F37" s="15">
        <v>39.2</v>
      </c>
      <c r="G37" s="15"/>
      <c r="H37" s="64">
        <f>11+13.2+15</f>
        <v>39.2</v>
      </c>
      <c r="I37" s="27" t="s">
        <v>37</v>
      </c>
    </row>
    <row r="38" spans="1:9" ht="23.25" customHeight="1" thickBot="1">
      <c r="A38" s="164" t="s">
        <v>107</v>
      </c>
      <c r="B38" s="165"/>
      <c r="C38" s="165"/>
      <c r="D38" s="127"/>
      <c r="E38" s="67">
        <f>E10+E11+E12+E13+E18+E19+E21+E23+E24+E25+E36+E37+E34+E35+E20+E33+E26+E17</f>
        <v>168.7</v>
      </c>
      <c r="F38" s="67">
        <f>F10+F11+F12+F13+F18+F19+F20+F21+F23+F24+F25+F33+F34+F35+F36+F37+F26+F17</f>
        <v>228.8</v>
      </c>
      <c r="G38" s="67">
        <f>G10+G11+G12+G13+G18+G19+G20+G21+G23+G24+G25+G33+G34+G35+G36+G37+G26+G17</f>
        <v>217.995</v>
      </c>
      <c r="H38" s="67">
        <f>H10+H11+H12+H13+H18+H19+H20+H21+H23+H24+H25+H33+H34+H35+H36+H37+H26+H17</f>
        <v>446.79999999999995</v>
      </c>
      <c r="I38" s="90"/>
    </row>
    <row r="39" spans="1:9" ht="27" customHeight="1">
      <c r="A39" s="83" t="s">
        <v>110</v>
      </c>
      <c r="B39" s="68"/>
      <c r="C39" s="68"/>
      <c r="D39" s="68"/>
      <c r="E39" s="68"/>
      <c r="F39" s="68"/>
      <c r="G39" s="68"/>
      <c r="H39" s="68"/>
      <c r="I39" s="84"/>
    </row>
    <row r="40" spans="1:9" ht="37.5" customHeight="1">
      <c r="A40" s="85">
        <v>7</v>
      </c>
      <c r="B40" s="5" t="s">
        <v>74</v>
      </c>
      <c r="C40" s="70">
        <v>8</v>
      </c>
      <c r="D40" s="140" t="s">
        <v>11</v>
      </c>
      <c r="E40" s="70">
        <v>5.5</v>
      </c>
      <c r="F40" s="71"/>
      <c r="G40" s="72">
        <f>E40*C40</f>
        <v>44</v>
      </c>
      <c r="H40" s="72">
        <f>G40</f>
        <v>44</v>
      </c>
      <c r="I40" s="155" t="s">
        <v>111</v>
      </c>
    </row>
    <row r="41" spans="1:9" ht="38.25" thickBot="1">
      <c r="A41" s="86">
        <v>8</v>
      </c>
      <c r="B41" s="66" t="s">
        <v>112</v>
      </c>
      <c r="C41" s="73">
        <v>3</v>
      </c>
      <c r="D41" s="129"/>
      <c r="E41" s="73">
        <v>2.8</v>
      </c>
      <c r="F41" s="73"/>
      <c r="G41" s="73">
        <f>E41*C41</f>
        <v>8.399999999999999</v>
      </c>
      <c r="H41" s="73">
        <f>G41</f>
        <v>8.399999999999999</v>
      </c>
      <c r="I41" s="156"/>
    </row>
    <row r="42" spans="1:9" ht="19.5" thickBot="1">
      <c r="A42" s="74"/>
      <c r="B42" s="76" t="s">
        <v>35</v>
      </c>
      <c r="C42" s="77"/>
      <c r="D42" s="77"/>
      <c r="E42" s="77">
        <f>E40+E41</f>
        <v>8.3</v>
      </c>
      <c r="F42" s="77"/>
      <c r="G42" s="77">
        <f>G40+G41</f>
        <v>52.4</v>
      </c>
      <c r="H42" s="77">
        <f>G42</f>
        <v>52.4</v>
      </c>
      <c r="I42" s="75"/>
    </row>
    <row r="43" spans="1:9" ht="21" customHeight="1">
      <c r="A43" s="113" t="s">
        <v>113</v>
      </c>
      <c r="B43" s="114"/>
      <c r="C43" s="114"/>
      <c r="D43" s="114"/>
      <c r="E43" s="114"/>
      <c r="F43" s="114"/>
      <c r="G43" s="114"/>
      <c r="H43" s="114"/>
      <c r="I43" s="115"/>
    </row>
    <row r="44" spans="1:9" ht="37.5" customHeight="1">
      <c r="A44" s="85">
        <v>9</v>
      </c>
      <c r="B44" s="5" t="s">
        <v>74</v>
      </c>
      <c r="C44" s="70">
        <v>6</v>
      </c>
      <c r="D44" s="15" t="s">
        <v>126</v>
      </c>
      <c r="E44" s="70">
        <v>5.5</v>
      </c>
      <c r="F44" s="70"/>
      <c r="G44" s="72">
        <f>E44*C44</f>
        <v>33</v>
      </c>
      <c r="H44" s="72">
        <f>G44</f>
        <v>33</v>
      </c>
      <c r="I44" s="155" t="s">
        <v>148</v>
      </c>
    </row>
    <row r="45" spans="1:9" ht="38.25" thickBot="1">
      <c r="A45" s="86">
        <v>10</v>
      </c>
      <c r="B45" s="66" t="s">
        <v>112</v>
      </c>
      <c r="C45" s="73">
        <v>2</v>
      </c>
      <c r="D45" s="15" t="s">
        <v>11</v>
      </c>
      <c r="E45" s="73">
        <v>2.5</v>
      </c>
      <c r="F45" s="73"/>
      <c r="G45" s="88">
        <f>E45*C45</f>
        <v>5</v>
      </c>
      <c r="H45" s="88">
        <f>G45</f>
        <v>5</v>
      </c>
      <c r="I45" s="156"/>
    </row>
    <row r="46" spans="1:9" ht="19.5" thickBot="1">
      <c r="A46" s="79"/>
      <c r="B46" s="76" t="s">
        <v>35</v>
      </c>
      <c r="C46" s="77"/>
      <c r="D46" s="77"/>
      <c r="E46" s="81">
        <f>E44+E45</f>
        <v>8</v>
      </c>
      <c r="F46" s="77"/>
      <c r="G46" s="81">
        <f>G44+G45</f>
        <v>38</v>
      </c>
      <c r="H46" s="81">
        <f>G46</f>
        <v>38</v>
      </c>
      <c r="I46" s="78"/>
    </row>
    <row r="47" spans="1:9" ht="21" customHeight="1">
      <c r="A47" s="113" t="s">
        <v>114</v>
      </c>
      <c r="B47" s="114"/>
      <c r="C47" s="114"/>
      <c r="D47" s="114"/>
      <c r="E47" s="114"/>
      <c r="F47" s="114"/>
      <c r="G47" s="114"/>
      <c r="H47" s="114"/>
      <c r="I47" s="115"/>
    </row>
    <row r="48" spans="1:9" ht="38.25" thickBot="1">
      <c r="A48" s="85">
        <v>11</v>
      </c>
      <c r="B48" s="5" t="s">
        <v>74</v>
      </c>
      <c r="C48" s="70">
        <v>1</v>
      </c>
      <c r="D48" s="4" t="s">
        <v>11</v>
      </c>
      <c r="E48" s="70">
        <v>5.5</v>
      </c>
      <c r="F48" s="71"/>
      <c r="G48" s="70">
        <v>5.5</v>
      </c>
      <c r="H48" s="70">
        <f>G48</f>
        <v>5.5</v>
      </c>
      <c r="I48" s="19" t="s">
        <v>115</v>
      </c>
    </row>
    <row r="49" spans="1:9" ht="19.5" thickBot="1">
      <c r="A49" s="79"/>
      <c r="B49" s="76" t="s">
        <v>35</v>
      </c>
      <c r="C49" s="77"/>
      <c r="D49" s="77"/>
      <c r="E49" s="77">
        <f>E47+E48</f>
        <v>5.5</v>
      </c>
      <c r="F49" s="77"/>
      <c r="G49" s="77">
        <f>G47+G48</f>
        <v>5.5</v>
      </c>
      <c r="H49" s="77">
        <f>G49</f>
        <v>5.5</v>
      </c>
      <c r="I49" s="78"/>
    </row>
    <row r="50" spans="1:9" ht="18.75">
      <c r="A50" s="113" t="s">
        <v>116</v>
      </c>
      <c r="B50" s="114"/>
      <c r="C50" s="114"/>
      <c r="D50" s="114"/>
      <c r="E50" s="114"/>
      <c r="F50" s="114"/>
      <c r="G50" s="114"/>
      <c r="H50" s="114"/>
      <c r="I50" s="115"/>
    </row>
    <row r="51" spans="1:9" ht="37.5" customHeight="1">
      <c r="A51" s="85">
        <v>12</v>
      </c>
      <c r="B51" s="5" t="s">
        <v>74</v>
      </c>
      <c r="C51" s="70">
        <v>5</v>
      </c>
      <c r="D51" s="140" t="s">
        <v>11</v>
      </c>
      <c r="E51" s="70">
        <v>5.5</v>
      </c>
      <c r="F51" s="71"/>
      <c r="G51" s="70">
        <f>C51*E51</f>
        <v>27.5</v>
      </c>
      <c r="H51" s="70">
        <f>G51</f>
        <v>27.5</v>
      </c>
      <c r="I51" s="155" t="s">
        <v>123</v>
      </c>
    </row>
    <row r="52" spans="1:9" ht="37.5">
      <c r="A52" s="85">
        <v>13</v>
      </c>
      <c r="B52" s="5" t="s">
        <v>112</v>
      </c>
      <c r="C52" s="70">
        <v>2</v>
      </c>
      <c r="D52" s="130"/>
      <c r="E52" s="70">
        <v>2.4</v>
      </c>
      <c r="F52" s="70"/>
      <c r="G52" s="70">
        <f>E52*C52</f>
        <v>4.8</v>
      </c>
      <c r="H52" s="70">
        <f>G52</f>
        <v>4.8</v>
      </c>
      <c r="I52" s="128"/>
    </row>
    <row r="53" spans="1:9" ht="18.75">
      <c r="A53" s="85">
        <v>14</v>
      </c>
      <c r="B53" s="17" t="s">
        <v>117</v>
      </c>
      <c r="C53" s="70">
        <v>4</v>
      </c>
      <c r="D53" s="130"/>
      <c r="E53" s="72">
        <v>1</v>
      </c>
      <c r="F53" s="70"/>
      <c r="G53" s="72">
        <v>4</v>
      </c>
      <c r="H53" s="72">
        <f>G53</f>
        <v>4</v>
      </c>
      <c r="I53" s="128"/>
    </row>
    <row r="54" spans="1:9" ht="19.5" thickBot="1">
      <c r="A54" s="85">
        <v>15</v>
      </c>
      <c r="B54" s="62" t="s">
        <v>104</v>
      </c>
      <c r="C54" s="70">
        <v>1</v>
      </c>
      <c r="D54" s="129"/>
      <c r="E54" s="72">
        <v>2</v>
      </c>
      <c r="F54" s="80"/>
      <c r="G54" s="72">
        <v>2</v>
      </c>
      <c r="H54" s="72">
        <f>G54</f>
        <v>2</v>
      </c>
      <c r="I54" s="156"/>
    </row>
    <row r="55" spans="1:9" ht="19.5" thickBot="1">
      <c r="A55" s="79"/>
      <c r="B55" s="76" t="s">
        <v>35</v>
      </c>
      <c r="C55" s="77"/>
      <c r="D55" s="77"/>
      <c r="E55" s="81">
        <f>E51+E53+E52+E54</f>
        <v>10.9</v>
      </c>
      <c r="F55" s="77"/>
      <c r="G55" s="81">
        <f>G51+G53+G52+G54</f>
        <v>38.3</v>
      </c>
      <c r="H55" s="81">
        <f>G55</f>
        <v>38.3</v>
      </c>
      <c r="I55" s="78"/>
    </row>
    <row r="56" spans="1:9" ht="18.75">
      <c r="A56" s="87" t="s">
        <v>119</v>
      </c>
      <c r="B56" s="116"/>
      <c r="C56" s="117"/>
      <c r="D56" s="117"/>
      <c r="E56" s="117"/>
      <c r="F56" s="117"/>
      <c r="G56" s="117"/>
      <c r="H56" s="117"/>
      <c r="I56" s="118"/>
    </row>
    <row r="57" spans="1:9" ht="37.5">
      <c r="A57" s="123">
        <v>16</v>
      </c>
      <c r="B57" s="5" t="s">
        <v>147</v>
      </c>
      <c r="C57" s="70">
        <v>8</v>
      </c>
      <c r="D57" s="70" t="s">
        <v>126</v>
      </c>
      <c r="E57" s="70">
        <v>5.5</v>
      </c>
      <c r="F57" s="70"/>
      <c r="G57" s="72">
        <f>E57*C57</f>
        <v>44</v>
      </c>
      <c r="H57" s="72">
        <f>G57</f>
        <v>44</v>
      </c>
      <c r="I57" s="19" t="s">
        <v>145</v>
      </c>
    </row>
    <row r="58" spans="1:9" ht="38.25" thickBot="1">
      <c r="A58" s="85">
        <v>17</v>
      </c>
      <c r="B58" s="5" t="s">
        <v>112</v>
      </c>
      <c r="C58" s="70">
        <v>2</v>
      </c>
      <c r="D58" s="4" t="s">
        <v>11</v>
      </c>
      <c r="E58" s="70">
        <v>2.4</v>
      </c>
      <c r="F58" s="71"/>
      <c r="G58" s="70">
        <f>C58*E58</f>
        <v>4.8</v>
      </c>
      <c r="H58" s="70">
        <f>G58</f>
        <v>4.8</v>
      </c>
      <c r="I58" s="19" t="s">
        <v>123</v>
      </c>
    </row>
    <row r="59" spans="1:9" ht="19.5" thickBot="1">
      <c r="A59" s="79"/>
      <c r="B59" s="76" t="s">
        <v>35</v>
      </c>
      <c r="C59" s="77"/>
      <c r="D59" s="77"/>
      <c r="E59" s="81">
        <f>E58</f>
        <v>2.4</v>
      </c>
      <c r="F59" s="77"/>
      <c r="G59" s="81">
        <f>G58+G57</f>
        <v>48.8</v>
      </c>
      <c r="H59" s="81">
        <f>G59</f>
        <v>48.8</v>
      </c>
      <c r="I59" s="78"/>
    </row>
    <row r="60" spans="1:9" ht="18.75">
      <c r="A60" s="119" t="s">
        <v>118</v>
      </c>
      <c r="B60" s="120"/>
      <c r="C60" s="120"/>
      <c r="D60" s="120"/>
      <c r="E60" s="120"/>
      <c r="F60" s="120"/>
      <c r="G60" s="120"/>
      <c r="H60" s="120"/>
      <c r="I60" s="121"/>
    </row>
    <row r="61" spans="1:9" ht="37.5" customHeight="1">
      <c r="A61" s="85">
        <v>18</v>
      </c>
      <c r="B61" s="5" t="s">
        <v>74</v>
      </c>
      <c r="C61" s="70">
        <v>4</v>
      </c>
      <c r="D61" s="4" t="s">
        <v>11</v>
      </c>
      <c r="E61" s="70">
        <v>5.5</v>
      </c>
      <c r="F61" s="70"/>
      <c r="G61" s="72">
        <f>E61*C61</f>
        <v>22</v>
      </c>
      <c r="H61" s="72">
        <f>G61</f>
        <v>22</v>
      </c>
      <c r="I61" s="95" t="s">
        <v>122</v>
      </c>
    </row>
    <row r="62" spans="1:9" ht="38.25" thickBot="1">
      <c r="A62" s="86">
        <v>19</v>
      </c>
      <c r="B62" s="66" t="s">
        <v>112</v>
      </c>
      <c r="C62" s="73">
        <v>1</v>
      </c>
      <c r="D62" s="15" t="s">
        <v>11</v>
      </c>
      <c r="E62" s="73">
        <v>3.5</v>
      </c>
      <c r="F62" s="73"/>
      <c r="G62" s="73">
        <v>3.5</v>
      </c>
      <c r="H62" s="73">
        <f>G62</f>
        <v>3.5</v>
      </c>
      <c r="I62" s="94" t="s">
        <v>122</v>
      </c>
    </row>
    <row r="63" spans="1:9" ht="19.5" thickBot="1">
      <c r="A63" s="79"/>
      <c r="B63" s="76" t="s">
        <v>35</v>
      </c>
      <c r="C63" s="77"/>
      <c r="D63" s="77"/>
      <c r="E63" s="81">
        <f>E61+E62</f>
        <v>9</v>
      </c>
      <c r="F63" s="77"/>
      <c r="G63" s="81">
        <f>G61+G62</f>
        <v>25.5</v>
      </c>
      <c r="H63" s="81">
        <f>G63</f>
        <v>25.5</v>
      </c>
      <c r="I63" s="78"/>
    </row>
    <row r="64" spans="1:9" ht="18.75">
      <c r="A64" s="113" t="s">
        <v>120</v>
      </c>
      <c r="B64" s="114"/>
      <c r="C64" s="114"/>
      <c r="D64" s="114"/>
      <c r="E64" s="114"/>
      <c r="F64" s="114"/>
      <c r="G64" s="114"/>
      <c r="H64" s="114"/>
      <c r="I64" s="115"/>
    </row>
    <row r="65" spans="1:9" ht="39" customHeight="1">
      <c r="A65" s="85">
        <v>20</v>
      </c>
      <c r="B65" s="91" t="s">
        <v>74</v>
      </c>
      <c r="C65" s="70">
        <v>3</v>
      </c>
      <c r="D65" s="140" t="s">
        <v>11</v>
      </c>
      <c r="E65" s="70">
        <v>5.5</v>
      </c>
      <c r="F65" s="71"/>
      <c r="G65" s="70">
        <f>E65*C65</f>
        <v>16.5</v>
      </c>
      <c r="H65" s="70">
        <f>G65</f>
        <v>16.5</v>
      </c>
      <c r="I65" s="155" t="s">
        <v>115</v>
      </c>
    </row>
    <row r="66" spans="1:9" ht="19.5" thickBot="1">
      <c r="A66" s="85">
        <v>21</v>
      </c>
      <c r="B66" s="91" t="s">
        <v>150</v>
      </c>
      <c r="C66" s="89">
        <v>1</v>
      </c>
      <c r="D66" s="129"/>
      <c r="E66" s="82">
        <v>4</v>
      </c>
      <c r="F66" s="89"/>
      <c r="G66" s="82">
        <v>4</v>
      </c>
      <c r="H66" s="82">
        <f>G66</f>
        <v>4</v>
      </c>
      <c r="I66" s="156"/>
    </row>
    <row r="67" spans="1:9" ht="19.5" thickBot="1">
      <c r="A67" s="79"/>
      <c r="B67" s="77" t="s">
        <v>35</v>
      </c>
      <c r="C67" s="77"/>
      <c r="D67" s="77"/>
      <c r="E67" s="81">
        <f>E65+E66</f>
        <v>9.5</v>
      </c>
      <c r="F67" s="77"/>
      <c r="G67" s="81">
        <f>G65+G66</f>
        <v>20.5</v>
      </c>
      <c r="H67" s="81">
        <f>G67</f>
        <v>20.5</v>
      </c>
      <c r="I67" s="78"/>
    </row>
    <row r="68" spans="1:9" ht="29.25" customHeight="1" thickBot="1">
      <c r="A68" s="96"/>
      <c r="B68" s="97" t="s">
        <v>121</v>
      </c>
      <c r="C68" s="98"/>
      <c r="D68" s="98"/>
      <c r="E68" s="99">
        <f>E38+E42+E46+E49+E55+E59+E63+E67</f>
        <v>222.3</v>
      </c>
      <c r="F68" s="99">
        <f>F38</f>
        <v>228.8</v>
      </c>
      <c r="G68" s="99">
        <f>G38+G42+G46+G49+G55+G59+G63+G67</f>
        <v>446.995</v>
      </c>
      <c r="H68" s="99">
        <f>F68+G68</f>
        <v>675.7950000000001</v>
      </c>
      <c r="I68" s="100"/>
    </row>
    <row r="69" spans="1:9" ht="12.75">
      <c r="A69" s="14"/>
      <c r="B69" s="21"/>
      <c r="C69" s="21"/>
      <c r="D69" s="21"/>
      <c r="E69" s="21"/>
      <c r="F69" s="21"/>
      <c r="G69" s="21"/>
      <c r="H69" s="21"/>
      <c r="I69" s="21"/>
    </row>
    <row r="70" spans="1:9" ht="12.75">
      <c r="A70" s="14"/>
      <c r="B70" s="21"/>
      <c r="C70" s="21"/>
      <c r="D70" s="21"/>
      <c r="E70" s="21"/>
      <c r="F70" s="21"/>
      <c r="G70" s="21"/>
      <c r="H70" s="21"/>
      <c r="I70" s="21"/>
    </row>
    <row r="71" spans="1:9" ht="37.5" customHeight="1">
      <c r="A71" s="135" t="s">
        <v>128</v>
      </c>
      <c r="B71" s="135"/>
      <c r="C71" s="21"/>
      <c r="D71" s="21"/>
      <c r="E71" s="21"/>
      <c r="F71" s="21"/>
      <c r="G71" s="21"/>
      <c r="H71" s="21"/>
      <c r="I71" s="21"/>
    </row>
    <row r="72" spans="1:9" ht="21" customHeight="1">
      <c r="A72" s="136" t="s">
        <v>129</v>
      </c>
      <c r="B72" s="136"/>
      <c r="C72" s="21"/>
      <c r="D72" s="21"/>
      <c r="E72" s="21"/>
      <c r="F72" s="21"/>
      <c r="G72" s="21"/>
      <c r="H72" s="21"/>
      <c r="I72" s="122" t="s">
        <v>130</v>
      </c>
    </row>
    <row r="73" spans="1:9" ht="12.75">
      <c r="A73" s="14"/>
      <c r="B73" s="21"/>
      <c r="C73" s="21"/>
      <c r="D73" s="21"/>
      <c r="E73" s="21"/>
      <c r="F73" s="21"/>
      <c r="G73" s="21"/>
      <c r="H73" s="21"/>
      <c r="I73" s="21"/>
    </row>
    <row r="74" spans="1:9" ht="12.75">
      <c r="A74" s="14"/>
      <c r="B74" s="21"/>
      <c r="C74" s="21"/>
      <c r="D74" s="21"/>
      <c r="E74" s="21"/>
      <c r="F74" s="21"/>
      <c r="G74" s="21"/>
      <c r="H74" s="21"/>
      <c r="I74" s="21"/>
    </row>
    <row r="75" spans="1:9" ht="12.75">
      <c r="A75" s="14"/>
      <c r="B75" s="21"/>
      <c r="C75" s="21"/>
      <c r="D75" s="21"/>
      <c r="E75" s="21"/>
      <c r="F75" s="21"/>
      <c r="G75" s="21"/>
      <c r="H75" s="21"/>
      <c r="I75" s="21"/>
    </row>
    <row r="76" spans="1:9" ht="12.75">
      <c r="A76" s="14"/>
      <c r="B76" s="21"/>
      <c r="C76" s="21"/>
      <c r="D76" s="21"/>
      <c r="E76" s="21"/>
      <c r="F76" s="21"/>
      <c r="G76" s="21"/>
      <c r="H76" s="21"/>
      <c r="I76" s="21"/>
    </row>
  </sheetData>
  <mergeCells count="32">
    <mergeCell ref="A13:A14"/>
    <mergeCell ref="A26:A30"/>
    <mergeCell ref="I44:I45"/>
    <mergeCell ref="F13:F14"/>
    <mergeCell ref="G13:G14"/>
    <mergeCell ref="I40:I41"/>
    <mergeCell ref="I26:I30"/>
    <mergeCell ref="D40:D41"/>
    <mergeCell ref="H13:H14"/>
    <mergeCell ref="D13:D14"/>
    <mergeCell ref="D26:D30"/>
    <mergeCell ref="D31:D32"/>
    <mergeCell ref="D6:D7"/>
    <mergeCell ref="A9:I9"/>
    <mergeCell ref="I65:I66"/>
    <mergeCell ref="A8:I8"/>
    <mergeCell ref="I11:I12"/>
    <mergeCell ref="B13:B14"/>
    <mergeCell ref="A38:D38"/>
    <mergeCell ref="I51:I54"/>
    <mergeCell ref="D65:D66"/>
    <mergeCell ref="D51:D54"/>
    <mergeCell ref="A71:B71"/>
    <mergeCell ref="A72:B72"/>
    <mergeCell ref="A3:I4"/>
    <mergeCell ref="C13:C14"/>
    <mergeCell ref="E13:E14"/>
    <mergeCell ref="D11:D12"/>
    <mergeCell ref="I13:I14"/>
    <mergeCell ref="I6:I7"/>
    <mergeCell ref="A6:A7"/>
    <mergeCell ref="B6:B7"/>
  </mergeCells>
  <printOptions/>
  <pageMargins left="0.67" right="0.48" top="0.38" bottom="0.25" header="0.18" footer="0.25"/>
  <pageSetup horizontalDpi="600" verticalDpi="600" orientation="landscape" paperSize="9" scale="69" r:id="rId1"/>
  <headerFooter alignWithMargins="0">
    <oddHeader>&amp;C&amp;P</oddHeader>
  </headerFooter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2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25390625" style="0" customWidth="1"/>
    <col min="2" max="2" width="55.125" style="0" customWidth="1"/>
    <col min="3" max="3" width="45.75390625" style="0" customWidth="1"/>
    <col min="4" max="4" width="23.00390625" style="0" customWidth="1"/>
  </cols>
  <sheetData>
    <row r="1" spans="1:3" ht="18.75" customHeight="1">
      <c r="A1" s="69"/>
      <c r="C1" s="92" t="s">
        <v>133</v>
      </c>
    </row>
    <row r="2" spans="1:3" ht="45.75" customHeight="1">
      <c r="A2" s="69"/>
      <c r="C2" s="93" t="s">
        <v>132</v>
      </c>
    </row>
    <row r="4" spans="1:3" ht="18.75">
      <c r="A4" s="173" t="s">
        <v>76</v>
      </c>
      <c r="B4" s="173"/>
      <c r="C4" s="173"/>
    </row>
    <row r="5" ht="17.25" thickBot="1">
      <c r="A5" s="38"/>
    </row>
    <row r="6" spans="1:3" ht="18.75">
      <c r="A6" s="169" t="s">
        <v>40</v>
      </c>
      <c r="B6" s="171" t="s">
        <v>54</v>
      </c>
      <c r="C6" s="51" t="s">
        <v>55</v>
      </c>
    </row>
    <row r="7" spans="1:3" ht="18.75">
      <c r="A7" s="170"/>
      <c r="B7" s="172"/>
      <c r="C7" s="50" t="s">
        <v>7</v>
      </c>
    </row>
    <row r="8" spans="1:3" ht="37.5">
      <c r="A8" s="8" t="s">
        <v>56</v>
      </c>
      <c r="B8" s="4" t="s">
        <v>57</v>
      </c>
      <c r="C8" s="50">
        <v>0.9</v>
      </c>
    </row>
    <row r="9" spans="1:3" ht="18.75">
      <c r="A9" s="8" t="s">
        <v>58</v>
      </c>
      <c r="B9" s="4" t="s">
        <v>134</v>
      </c>
      <c r="C9" s="44">
        <v>0.6</v>
      </c>
    </row>
    <row r="10" spans="1:3" ht="37.5">
      <c r="A10" s="8" t="s">
        <v>60</v>
      </c>
      <c r="B10" s="4" t="s">
        <v>61</v>
      </c>
      <c r="C10" s="44">
        <v>0.7</v>
      </c>
    </row>
    <row r="11" spans="1:3" ht="37.5">
      <c r="A11" s="8" t="s">
        <v>62</v>
      </c>
      <c r="B11" s="4" t="s">
        <v>63</v>
      </c>
      <c r="C11" s="44">
        <v>0.2</v>
      </c>
    </row>
    <row r="12" spans="1:3" ht="37.5">
      <c r="A12" s="8" t="s">
        <v>64</v>
      </c>
      <c r="B12" s="4" t="s">
        <v>65</v>
      </c>
      <c r="C12" s="44">
        <v>0.2</v>
      </c>
    </row>
    <row r="13" spans="1:3" ht="37.5">
      <c r="A13" s="8" t="s">
        <v>66</v>
      </c>
      <c r="B13" s="4" t="s">
        <v>67</v>
      </c>
      <c r="C13" s="44">
        <v>0.3</v>
      </c>
    </row>
    <row r="14" spans="1:3" ht="18.75">
      <c r="A14" s="8" t="s">
        <v>68</v>
      </c>
      <c r="B14" s="4" t="s">
        <v>69</v>
      </c>
      <c r="C14" s="44">
        <v>0.8</v>
      </c>
    </row>
    <row r="15" spans="1:3" ht="18.75">
      <c r="A15" s="8" t="s">
        <v>70</v>
      </c>
      <c r="B15" s="4" t="s">
        <v>71</v>
      </c>
      <c r="C15" s="44">
        <v>0.055</v>
      </c>
    </row>
    <row r="16" spans="1:3" ht="18.75">
      <c r="A16" s="8" t="s">
        <v>72</v>
      </c>
      <c r="B16" s="4" t="s">
        <v>73</v>
      </c>
      <c r="C16" s="49">
        <v>0.06</v>
      </c>
    </row>
    <row r="17" spans="1:3" ht="18.75">
      <c r="A17" s="52" t="s">
        <v>77</v>
      </c>
      <c r="B17" s="4"/>
      <c r="C17" s="53">
        <f>C8+C9+C10+C11+C12+C13+C14+C15+C16</f>
        <v>3.8150000000000004</v>
      </c>
    </row>
    <row r="18" spans="1:3" ht="23.25" customHeight="1" thickBot="1">
      <c r="A18" s="55" t="s">
        <v>135</v>
      </c>
      <c r="B18" s="54"/>
      <c r="C18" s="56">
        <f>3.8*10</f>
        <v>38</v>
      </c>
    </row>
    <row r="20" spans="1:9" ht="18.75">
      <c r="A20" s="135" t="s">
        <v>128</v>
      </c>
      <c r="B20" s="135"/>
      <c r="C20" s="21"/>
      <c r="D20" s="21"/>
      <c r="E20" s="21"/>
      <c r="F20" s="21"/>
      <c r="G20" s="21"/>
      <c r="H20" s="21"/>
      <c r="I20" s="21"/>
    </row>
    <row r="21" spans="1:8" ht="18.75">
      <c r="A21" s="136" t="s">
        <v>129</v>
      </c>
      <c r="B21" s="136"/>
      <c r="C21" s="101" t="s">
        <v>130</v>
      </c>
      <c r="D21" s="21"/>
      <c r="E21" s="21"/>
      <c r="F21" s="21"/>
      <c r="G21" s="21"/>
      <c r="H21" s="21"/>
    </row>
  </sheetData>
  <mergeCells count="5">
    <mergeCell ref="A21:B21"/>
    <mergeCell ref="A6:A7"/>
    <mergeCell ref="B6:B7"/>
    <mergeCell ref="A4:C4"/>
    <mergeCell ref="A20:B20"/>
  </mergeCells>
  <printOptions/>
  <pageMargins left="0.75" right="0.75" top="1" bottom="1" header="0.5" footer="0.5"/>
  <pageSetup horizontalDpi="600" verticalDpi="600" orientation="landscape" paperSize="9" scale="92" r:id="rId1"/>
  <headerFooter alignWithMargins="0">
    <oddHeader>&amp;C4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25390625" style="0" customWidth="1"/>
    <col min="2" max="2" width="55.125" style="0" customWidth="1"/>
    <col min="3" max="3" width="42.375" style="0" customWidth="1"/>
    <col min="4" max="4" width="23.00390625" style="0" customWidth="1"/>
  </cols>
  <sheetData>
    <row r="1" spans="1:3" ht="18.75" customHeight="1">
      <c r="A1" s="69"/>
      <c r="C1" s="92" t="s">
        <v>136</v>
      </c>
    </row>
    <row r="2" spans="1:3" ht="51.75" customHeight="1">
      <c r="A2" s="69"/>
      <c r="C2" s="93" t="s">
        <v>132</v>
      </c>
    </row>
    <row r="3" ht="48" customHeight="1"/>
    <row r="4" spans="1:3" ht="18.75">
      <c r="A4" s="173" t="s">
        <v>84</v>
      </c>
      <c r="B4" s="173"/>
      <c r="C4" s="173"/>
    </row>
    <row r="5" ht="17.25" thickBot="1">
      <c r="A5" s="38"/>
    </row>
    <row r="6" spans="1:3" ht="18.75">
      <c r="A6" s="169" t="s">
        <v>40</v>
      </c>
      <c r="B6" s="171" t="s">
        <v>54</v>
      </c>
      <c r="C6" s="51" t="s">
        <v>55</v>
      </c>
    </row>
    <row r="7" spans="1:3" ht="18.75">
      <c r="A7" s="170"/>
      <c r="B7" s="172"/>
      <c r="C7" s="50" t="s">
        <v>7</v>
      </c>
    </row>
    <row r="8" spans="1:3" ht="37.5">
      <c r="A8" s="8" t="s">
        <v>56</v>
      </c>
      <c r="B8" s="4" t="s">
        <v>57</v>
      </c>
      <c r="C8" s="50">
        <v>0.9</v>
      </c>
    </row>
    <row r="9" spans="1:3" ht="18.75">
      <c r="A9" s="8" t="s">
        <v>58</v>
      </c>
      <c r="B9" s="4" t="s">
        <v>59</v>
      </c>
      <c r="C9" s="44">
        <v>0.7</v>
      </c>
    </row>
    <row r="10" spans="1:3" ht="37.5">
      <c r="A10" s="8" t="s">
        <v>60</v>
      </c>
      <c r="B10" s="4" t="s">
        <v>61</v>
      </c>
      <c r="C10" s="44">
        <v>0.5</v>
      </c>
    </row>
    <row r="11" spans="1:4" ht="37.5">
      <c r="A11" s="8" t="s">
        <v>62</v>
      </c>
      <c r="B11" s="4" t="s">
        <v>125</v>
      </c>
      <c r="C11" s="44">
        <v>0.2</v>
      </c>
      <c r="D11" s="30"/>
    </row>
    <row r="12" spans="1:3" ht="37.5">
      <c r="A12" s="8" t="s">
        <v>64</v>
      </c>
      <c r="B12" s="4" t="s">
        <v>65</v>
      </c>
      <c r="C12" s="44">
        <v>0.2</v>
      </c>
    </row>
    <row r="13" spans="1:3" ht="18.75">
      <c r="A13" s="8" t="s">
        <v>88</v>
      </c>
      <c r="B13" s="4" t="s">
        <v>89</v>
      </c>
      <c r="C13" s="44">
        <v>0.4</v>
      </c>
    </row>
    <row r="14" spans="1:3" ht="18.75">
      <c r="A14" s="52" t="s">
        <v>77</v>
      </c>
      <c r="B14" s="4"/>
      <c r="C14" s="53">
        <f>C8+C9+C10+C11+C12+C13</f>
        <v>2.9000000000000004</v>
      </c>
    </row>
    <row r="15" spans="1:3" ht="23.25" customHeight="1" thickBot="1">
      <c r="A15" s="55" t="s">
        <v>99</v>
      </c>
      <c r="B15" s="54"/>
      <c r="C15" s="56">
        <f>2.9*3</f>
        <v>8.7</v>
      </c>
    </row>
    <row r="17" spans="1:9" ht="18.75">
      <c r="A17" s="135" t="s">
        <v>128</v>
      </c>
      <c r="B17" s="135"/>
      <c r="C17" s="21"/>
      <c r="D17" s="21"/>
      <c r="E17" s="21"/>
      <c r="F17" s="21"/>
      <c r="G17" s="21"/>
      <c r="H17" s="21"/>
      <c r="I17" s="21"/>
    </row>
    <row r="18" spans="1:8" ht="18.75">
      <c r="A18" s="136" t="s">
        <v>129</v>
      </c>
      <c r="B18" s="136"/>
      <c r="C18" s="101" t="s">
        <v>130</v>
      </c>
      <c r="D18" s="21"/>
      <c r="E18" s="21"/>
      <c r="F18" s="21"/>
      <c r="G18" s="21"/>
      <c r="H18" s="21"/>
    </row>
  </sheetData>
  <mergeCells count="5">
    <mergeCell ref="A18:B18"/>
    <mergeCell ref="A6:A7"/>
    <mergeCell ref="B6:B7"/>
    <mergeCell ref="A4:C4"/>
    <mergeCell ref="A17:B1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2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2" width="50.375" style="0" customWidth="1"/>
    <col min="3" max="3" width="15.75390625" style="0" customWidth="1"/>
    <col min="4" max="4" width="22.75390625" style="0" customWidth="1"/>
    <col min="5" max="5" width="34.375" style="0" customWidth="1"/>
    <col min="6" max="6" width="11.875" style="0" customWidth="1"/>
  </cols>
  <sheetData>
    <row r="1" spans="1:5" ht="18.75" customHeight="1">
      <c r="A1" s="69"/>
      <c r="E1" s="92" t="s">
        <v>137</v>
      </c>
    </row>
    <row r="2" spans="1:5" ht="60.75" customHeight="1">
      <c r="A2" s="69"/>
      <c r="E2" s="93" t="s">
        <v>132</v>
      </c>
    </row>
    <row r="4" spans="1:5" ht="18.75">
      <c r="A4" s="173" t="s">
        <v>39</v>
      </c>
      <c r="B4" s="173"/>
      <c r="C4" s="173"/>
      <c r="D4" s="173"/>
      <c r="E4" s="173"/>
    </row>
    <row r="5" ht="12.75">
      <c r="A5" s="29"/>
    </row>
    <row r="6" ht="13.5" thickBot="1">
      <c r="A6" s="29"/>
    </row>
    <row r="7" spans="1:6" ht="39.75" customHeight="1">
      <c r="A7" s="40" t="s">
        <v>1</v>
      </c>
      <c r="B7" s="41" t="s">
        <v>40</v>
      </c>
      <c r="C7" s="41" t="s">
        <v>41</v>
      </c>
      <c r="D7" s="41" t="s">
        <v>42</v>
      </c>
      <c r="E7" s="42" t="s">
        <v>43</v>
      </c>
      <c r="F7" s="31"/>
    </row>
    <row r="8" spans="1:6" ht="39.75" customHeight="1">
      <c r="A8" s="8">
        <v>1</v>
      </c>
      <c r="B8" s="7" t="s">
        <v>53</v>
      </c>
      <c r="C8" s="4">
        <v>310</v>
      </c>
      <c r="D8" s="39">
        <v>0.07</v>
      </c>
      <c r="E8" s="43">
        <f>0.07*310</f>
        <v>21.700000000000003</v>
      </c>
      <c r="F8" s="31"/>
    </row>
    <row r="9" spans="1:5" ht="39.75" customHeight="1">
      <c r="A9" s="8">
        <v>2</v>
      </c>
      <c r="B9" s="7" t="s">
        <v>52</v>
      </c>
      <c r="C9" s="4">
        <v>117</v>
      </c>
      <c r="D9" s="39">
        <v>0.19</v>
      </c>
      <c r="E9" s="43">
        <f>C9*D9</f>
        <v>22.23</v>
      </c>
    </row>
    <row r="10" spans="1:5" ht="20.25" customHeight="1">
      <c r="A10" s="8">
        <v>3</v>
      </c>
      <c r="B10" s="7" t="s">
        <v>44</v>
      </c>
      <c r="C10" s="4">
        <v>5</v>
      </c>
      <c r="D10" s="4">
        <v>0.065</v>
      </c>
      <c r="E10" s="44">
        <f>D10*C10</f>
        <v>0.325</v>
      </c>
    </row>
    <row r="11" spans="1:5" ht="26.25" customHeight="1">
      <c r="A11" s="8">
        <v>4</v>
      </c>
      <c r="B11" s="7" t="s">
        <v>45</v>
      </c>
      <c r="C11" s="4">
        <v>2</v>
      </c>
      <c r="D11" s="39">
        <v>0.12</v>
      </c>
      <c r="E11" s="43">
        <f>D11*C11</f>
        <v>0.24</v>
      </c>
    </row>
    <row r="12" spans="1:7" ht="37.5" customHeight="1" hidden="1">
      <c r="A12" s="8">
        <v>5</v>
      </c>
      <c r="B12" s="7" t="s">
        <v>46</v>
      </c>
      <c r="C12" s="4">
        <v>8</v>
      </c>
      <c r="D12" s="4" t="s">
        <v>83</v>
      </c>
      <c r="E12" s="43"/>
      <c r="F12" s="30">
        <f>0.156*7</f>
        <v>1.092</v>
      </c>
      <c r="G12">
        <v>0.26</v>
      </c>
    </row>
    <row r="13" spans="1:6" ht="21.75" customHeight="1" hidden="1">
      <c r="A13" s="8">
        <v>6</v>
      </c>
      <c r="B13" s="7" t="s">
        <v>47</v>
      </c>
      <c r="C13" s="4"/>
      <c r="D13" s="39"/>
      <c r="E13" s="49"/>
      <c r="F13" s="57">
        <f>E13+E14</f>
        <v>0</v>
      </c>
    </row>
    <row r="14" spans="1:5" ht="21.75" customHeight="1" hidden="1">
      <c r="A14" s="8"/>
      <c r="B14" s="7" t="s">
        <v>82</v>
      </c>
      <c r="C14" s="4"/>
      <c r="D14" s="39"/>
      <c r="E14" s="49"/>
    </row>
    <row r="15" spans="1:5" ht="23.25" customHeight="1">
      <c r="A15" s="8">
        <v>5</v>
      </c>
      <c r="B15" s="7" t="s">
        <v>124</v>
      </c>
      <c r="C15" s="4">
        <v>1</v>
      </c>
      <c r="D15" s="4">
        <v>0.6</v>
      </c>
      <c r="E15" s="44">
        <v>0.6</v>
      </c>
    </row>
    <row r="16" spans="1:5" ht="23.25" customHeight="1">
      <c r="A16" s="8">
        <v>6</v>
      </c>
      <c r="B16" s="7" t="s">
        <v>49</v>
      </c>
      <c r="C16" s="4">
        <v>1</v>
      </c>
      <c r="D16" s="4">
        <v>0.8</v>
      </c>
      <c r="E16" s="44">
        <v>0.8</v>
      </c>
    </row>
    <row r="17" spans="1:5" ht="21.75" customHeight="1">
      <c r="A17" s="8">
        <v>7</v>
      </c>
      <c r="B17" s="7" t="s">
        <v>48</v>
      </c>
      <c r="C17" s="4"/>
      <c r="D17" s="4"/>
      <c r="E17" s="43">
        <v>17</v>
      </c>
    </row>
    <row r="18" spans="1:5" ht="22.5" customHeight="1" thickBot="1">
      <c r="A18" s="45"/>
      <c r="B18" s="46" t="s">
        <v>35</v>
      </c>
      <c r="C18" s="47"/>
      <c r="D18" s="61">
        <f>D8+D9+D10+D11+D15+D16</f>
        <v>1.845</v>
      </c>
      <c r="E18" s="48">
        <f>E8+E9+E10+E11+E15+E16+E17</f>
        <v>62.89500000000001</v>
      </c>
    </row>
    <row r="21" spans="1:3" ht="18.75">
      <c r="A21" s="135" t="s">
        <v>128</v>
      </c>
      <c r="B21" s="135"/>
      <c r="C21" s="21"/>
    </row>
    <row r="22" spans="1:5" ht="18.75">
      <c r="A22" s="136" t="s">
        <v>129</v>
      </c>
      <c r="B22" s="136"/>
      <c r="E22" s="101" t="s">
        <v>130</v>
      </c>
    </row>
  </sheetData>
  <mergeCells count="3">
    <mergeCell ref="A4:E4"/>
    <mergeCell ref="A21:B21"/>
    <mergeCell ref="A22:B22"/>
  </mergeCells>
  <printOptions/>
  <pageMargins left="0.75" right="0.42" top="1" bottom="1" header="0.45" footer="0.5"/>
  <pageSetup horizontalDpi="600" verticalDpi="600" orientation="landscape" paperSize="9" scale="98" r:id="rId1"/>
  <headerFooter alignWithMargins="0">
    <oddHeader>&amp;C6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2012-01-17T07:44:01Z</cp:lastPrinted>
  <dcterms:created xsi:type="dcterms:W3CDTF">2011-10-09T12:30:46Z</dcterms:created>
  <dcterms:modified xsi:type="dcterms:W3CDTF">2012-01-20T05:55:15Z</dcterms:modified>
  <cp:category/>
  <cp:version/>
  <cp:contentType/>
  <cp:contentStatus/>
</cp:coreProperties>
</file>