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 миський_звит" sheetId="1" r:id="rId1"/>
  </sheets>
  <definedNames>
    <definedName name="_xlnm.Print_Titles" localSheetId="0">' миський_звит'!$4:$6</definedName>
    <definedName name="_xlnm.Print_Area" localSheetId="0">' миський_звит'!$A$1:$H$144</definedName>
  </definedNames>
  <calcPr fullCalcOnLoad="1"/>
</workbook>
</file>

<file path=xl/sharedStrings.xml><?xml version="1.0" encoding="utf-8"?>
<sst xmlns="http://schemas.openxmlformats.org/spreadsheetml/2006/main" count="153" uniqueCount="146">
  <si>
    <t xml:space="preserve">ВИДАТКИ  </t>
  </si>
  <si>
    <t>міський</t>
  </si>
  <si>
    <t>(тис.грн.)</t>
  </si>
  <si>
    <t>Факт за 10 місяців 2009 року</t>
  </si>
  <si>
    <t>2010 рік</t>
  </si>
  <si>
    <t>до плану 2010 року</t>
  </si>
  <si>
    <t>до факту  2009 року</t>
  </si>
  <si>
    <t>План на рік з урахуванням змін</t>
  </si>
  <si>
    <t>Факт за                 10 місяців</t>
  </si>
  <si>
    <t>Відхилення</t>
  </si>
  <si>
    <t>%</t>
  </si>
  <si>
    <t>1</t>
  </si>
  <si>
    <t>Загальний фонд</t>
  </si>
  <si>
    <t>Органи місцевого самоврядування</t>
  </si>
  <si>
    <t>Правоохоронна діяльність (СМЕП)</t>
  </si>
  <si>
    <t>Освіта</t>
  </si>
  <si>
    <t>в тому числі виплати по статті 57 ЗУ "Про освіту" за рахунок субвенції з державного бюджету</t>
  </si>
  <si>
    <t>Охорона здоров'я</t>
  </si>
  <si>
    <t>Соцзахист та забезпечення</t>
  </si>
  <si>
    <t xml:space="preserve">   Молодіжні програми</t>
  </si>
  <si>
    <t>90100+90802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</si>
  <si>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</si>
  <si>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</si>
  <si>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</si>
  <si>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Витрати на поховання учасників бойових дій</t>
  </si>
  <si>
    <t>Пільги, що надаються населенню  на оплату ЖКП і природного газу</t>
  </si>
  <si>
    <t>Інші пільги ветеранам війни (за рахунок субвенції з ДБ)</t>
  </si>
  <si>
    <t>Інші пільги громадянам, які постраждали внаслідок Чорнобильської катастрофи...</t>
  </si>
  <si>
    <t>Інші пільги ветеранам військової служби, ветеранам органів внутрішніх справ...</t>
  </si>
  <si>
    <t>Житлово-комунальне господарство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</si>
  <si>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</si>
  <si>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</si>
  <si>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</si>
  <si>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</si>
  <si>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</si>
  <si>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Благоустрій</t>
  </si>
  <si>
    <t xml:space="preserve">   Видатки на впровадження засобів обліку витрат та регулювання споживання води, теплоенергії </t>
  </si>
  <si>
    <t xml:space="preserve">   Комбінати комунальних підприємств та інші підприємства</t>
  </si>
  <si>
    <t xml:space="preserve">   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</si>
  <si>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</si>
  <si>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</si>
  <si>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   Телебачення i радiомовлення</t>
  </si>
  <si>
    <t xml:space="preserve">   Періодичні видання (газети, журнали)</t>
  </si>
  <si>
    <t xml:space="preserve">   телебачення</t>
  </si>
  <si>
    <t xml:space="preserve">   Інші засоби масової інформації </t>
  </si>
  <si>
    <t>Фізкультура і спорт</t>
  </si>
  <si>
    <t>Будівництво</t>
  </si>
  <si>
    <t>Транспорт, дорожнє господарство</t>
  </si>
  <si>
    <t xml:space="preserve"> компенсаційні виплати за пільговий проїзд окремим категоріям громадян :</t>
  </si>
  <si>
    <t>у тому за рахунок субвенцій з державного бюджету: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</si>
  <si>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</si>
  <si>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</si>
  <si>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</si>
  <si>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видатки на проведення робіт, пов"язаних із будівництвом, реконструкцією, ремонтом та утриманням автодоріг</t>
  </si>
  <si>
    <t>Інші послуги, пов'язані з економічною діяльністю</t>
  </si>
  <si>
    <t>Попередження та ліквідація надзвичайних ситуацій</t>
  </si>
  <si>
    <t>Субвенція з міського бюджету державному бюджету на виконання програм соціально-економічного та культурного розвитку регіонів</t>
  </si>
  <si>
    <t>Видатки, не віднесені до основних груп</t>
  </si>
  <si>
    <t>Резервний фонд</t>
  </si>
  <si>
    <t>Проведення виборів місцевих рад</t>
  </si>
  <si>
    <t>Інші видатки</t>
  </si>
  <si>
    <t xml:space="preserve">   підтримка правоохороних органів   </t>
  </si>
  <si>
    <t xml:space="preserve">   асоціація міст України</t>
  </si>
  <si>
    <t xml:space="preserve">   утримання добровільної народної дружини</t>
  </si>
  <si>
    <t xml:space="preserve">    депутатська діяльність</t>
  </si>
  <si>
    <t xml:space="preserve">    програма соцадаптації осіб, звільнених з місць позбавл. волі</t>
  </si>
  <si>
    <t xml:space="preserve">    фінансове забезпечення відзначення визначних подій</t>
  </si>
  <si>
    <t xml:space="preserve">     комп"ютеризація</t>
  </si>
  <si>
    <t xml:space="preserve">    програма підготовки, перепідг. та підвищ. кваліфікації</t>
  </si>
  <si>
    <t xml:space="preserve">    правова освіта населення м.Кіровограда</t>
  </si>
  <si>
    <t xml:space="preserve">   розвиток архівної справи</t>
  </si>
  <si>
    <t xml:space="preserve">   фінансове забезпечення квартальних комітетів</t>
  </si>
  <si>
    <t>Видатки на поступове введення ЄТС</t>
  </si>
  <si>
    <t>Разом видатків</t>
  </si>
  <si>
    <t>Дотації та субвенції районним та селищному бюджетам</t>
  </si>
  <si>
    <t xml:space="preserve">Дотація вирівнювання </t>
  </si>
  <si>
    <t>Субвенція на виконання власних повноважень бюджету с.Нового</t>
  </si>
  <si>
    <t>Додаткова дотація з державного бюджету  на вирівнювання фінансової забезпеченості</t>
  </si>
  <si>
    <t>Додаткова дотація з ДБ на забезпечення видатків на оплату праці (ІІІ етап ЄТС)</t>
  </si>
  <si>
    <t>Додаткова дотація з ДБ на забезпечення видатків на оплату праці (ІІ етап ЄТС)</t>
  </si>
  <si>
    <t>Кошти, що передаються із загального фонду до бюджету розвитку</t>
  </si>
  <si>
    <t>Всього видатків за функціональною класифікацією</t>
  </si>
  <si>
    <t xml:space="preserve">Субвенція з обласного  бюджету </t>
  </si>
  <si>
    <t>Видатки за рахунок субвенції з державного бюджету на</t>
  </si>
  <si>
    <t>надання центрами соцслужб для сім'ї, дітей та молоді соцпослуг ін'єкційним споживачам наркотиків та членам їх сімей</t>
  </si>
  <si>
    <t>проведення виборів депутатів Верховної Ради АРК, місцевих рад та сільських, селищних, міських голів</t>
  </si>
  <si>
    <t>Додаткові виплати населенню на покриття витрат на оплату житлово-комунальних послуг</t>
  </si>
  <si>
    <t>Компенсаційні вилати на пільговий проїзд окремим категоріям громадян</t>
  </si>
  <si>
    <t>інші заходи у сфері електротранспорту (на придбання вагонів для комунального електротранспорту)</t>
  </si>
  <si>
    <t>Кошти, що передаються із загального фонду бюджету до бюджету розвитку (спеціального фонду)</t>
  </si>
  <si>
    <t>інші пільги ветеранм війни, праці, реабілітованим громадянам, які стали інвалідами внаслідок репресій або є пенсіонерами (на капітальний ремонт будинків інвалідів)</t>
  </si>
  <si>
    <t>Трансферти районним у місті бюджетам за рахунок субвенцій з державного бюджету на: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</si>
  <si>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</si>
  <si>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</si>
  <si>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</si>
  <si>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</si>
  <si>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</si>
  <si>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здійснення виплат, визначених ЗУ "Про реструктуризацію заборгованості з виплат, передбачених ст. 57 ЗУ "Про освіту"</t>
  </si>
  <si>
    <t>Трансферти районним та селищному у місті бюджетам за рахунок субвенцій з обласного бюджету</t>
  </si>
  <si>
    <t>фінансування у 2006 році Програм-переможців Всеукраїнського конкурсу проектів та програм розвитку місцевого самоврядування 2005 року</t>
  </si>
  <si>
    <t xml:space="preserve">Інші субвенції </t>
  </si>
  <si>
    <t>Разом видатків з субвенціями з державного бюджету</t>
  </si>
  <si>
    <t>Спеціальний фонд</t>
  </si>
  <si>
    <t>Бюджет розвитку</t>
  </si>
  <si>
    <t>Будівництво в т.ч.</t>
  </si>
  <si>
    <t>Капітальні вкладення</t>
  </si>
  <si>
    <t>інвестиційні проекти</t>
  </si>
  <si>
    <t>Підтримка малого і середнього підприємництва</t>
  </si>
  <si>
    <t>Внески органів місцевого самоврядування у статутні фонди суб"єктів підприємницької діяльності</t>
  </si>
  <si>
    <t xml:space="preserve"> </t>
  </si>
  <si>
    <t>Інвестиційні проекти</t>
  </si>
  <si>
    <t>Дорожнє господарство</t>
  </si>
  <si>
    <t>у т.ч. за рахунок субвенції з обласного бюджету</t>
  </si>
  <si>
    <t>Цільові фонди</t>
  </si>
  <si>
    <t xml:space="preserve">   інша діяльність у сфері охорони навколишнього природного середовища</t>
  </si>
  <si>
    <t xml:space="preserve">   цільові фонди, утворені органами місцевого самоврядування</t>
  </si>
  <si>
    <t>Власні кошти бюджетних установ</t>
  </si>
  <si>
    <t xml:space="preserve">   в т. ч.: апарат управління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</si>
  <si>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</si>
  <si>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</si>
  <si>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</si>
  <si>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</si>
  <si>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</si>
  <si>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</si>
  <si>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 xml:space="preserve">   дорожнє господарство</t>
  </si>
  <si>
    <t xml:space="preserve">   підтримка малого і середнього підприємництва</t>
  </si>
  <si>
    <t xml:space="preserve">   інші</t>
  </si>
  <si>
    <t xml:space="preserve">інші заходи у сфері електротранспорту (на придбання вагонів для комунального електротранспорту) </t>
  </si>
  <si>
    <t>фінансування ремонту приміщень управління праці та соцзахисту виконавчих органів районних у містах рад</t>
  </si>
  <si>
    <t>погашення зобов'язань держави за знеціненими заощадженнями громадян в установах Ощадного банку</t>
  </si>
  <si>
    <t>погашення заборгованості минулих років з різниці в тарифах</t>
  </si>
  <si>
    <t>надання пільг та житлових субсидій на оплату енергоносіїв та ЖКП</t>
  </si>
  <si>
    <t>на виконання інвестиційних проектів (бюджету с.Нового на ремонт доріг)</t>
  </si>
  <si>
    <t xml:space="preserve">на виконання інвестиційних проектів </t>
  </si>
  <si>
    <t>Всього видатків по загальному та спеціальному фондах</t>
  </si>
  <si>
    <t>Перевищення доходів над видатками</t>
  </si>
  <si>
    <t>- погашення позички</t>
  </si>
  <si>
    <t xml:space="preserve">- зміни залишків коштів 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</si>
  <si>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</si>
  <si>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</si>
  <si>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</si>
  <si>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</si>
  <si>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</si>
  <si>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r>
      <t xml:space="preserve">   інші заходи у сфері електротранспорту (придбання вагонів для комунального електротрансп.) </t>
    </r>
    <r>
      <rPr>
        <i/>
        <sz val="11"/>
        <rFont val="Times New Roman Cyr"/>
        <family val="0"/>
      </rPr>
      <t>за рахунок субвенції з ДБ</t>
    </r>
  </si>
  <si>
    <r>
      <t xml:space="preserve">по загальному фонду, </t>
    </r>
    <r>
      <rPr>
        <i/>
        <sz val="11"/>
        <rFont val="Times New Roman Cyr"/>
        <family val="0"/>
      </rPr>
      <t>в т.ч.:</t>
    </r>
  </si>
  <si>
    <r>
      <t>по спеціальному фонду</t>
    </r>
    <r>
      <rPr>
        <i/>
        <sz val="11"/>
        <rFont val="Times New Roman Cyr"/>
        <family val="0"/>
      </rPr>
      <t xml:space="preserve"> (зміни залишків коштів)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</si>
</sst>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 wrapText="1"/>
    </xf>
    <xf numFmtId="172" fontId="12" fillId="0" borderId="5" xfId="0" applyNumberFormat="1" applyFont="1" applyFill="1" applyBorder="1" applyAlignment="1">
      <alignment horizontal="center" vertical="center" wrapText="1"/>
    </xf>
    <xf numFmtId="172" fontId="12" fillId="0" borderId="5" xfId="0" applyNumberFormat="1" applyFont="1" applyBorder="1" applyAlignment="1">
      <alignment horizontal="center" vertical="center" wrapText="1"/>
    </xf>
    <xf numFmtId="172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72" fontId="12" fillId="0" borderId="0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vertical="center" wrapText="1"/>
    </xf>
    <xf numFmtId="172" fontId="12" fillId="0" borderId="7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2" fontId="13" fillId="0" borderId="0" xfId="0" applyNumberFormat="1" applyFont="1" applyBorder="1" applyAlignment="1">
      <alignment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>
      <alignment vertical="center" wrapText="1"/>
    </xf>
    <xf numFmtId="172" fontId="4" fillId="0" borderId="9" xfId="0" applyNumberFormat="1" applyFont="1" applyFill="1" applyBorder="1" applyAlignment="1">
      <alignment horizontal="center" vertical="center" wrapText="1"/>
    </xf>
    <xf numFmtId="172" fontId="4" fillId="0" borderId="9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3" borderId="5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4" fillId="4" borderId="5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12" fillId="2" borderId="5" xfId="0" applyNumberFormat="1" applyFont="1" applyFill="1" applyBorder="1" applyAlignment="1">
      <alignment horizontal="center" vertical="center" wrapText="1"/>
    </xf>
    <xf numFmtId="172" fontId="12" fillId="0" borderId="7" xfId="0" applyNumberFormat="1" applyFont="1" applyBorder="1" applyAlignment="1">
      <alignment horizontal="center" vertic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13" fillId="0" borderId="0" xfId="0" applyNumberFormat="1" applyFont="1" applyBorder="1" applyAlignment="1">
      <alignment horizontal="right" vertical="center" wrapText="1"/>
    </xf>
    <xf numFmtId="0" fontId="8" fillId="0" borderId="4" xfId="0" applyFont="1" applyFill="1" applyBorder="1" applyAlignment="1">
      <alignment/>
    </xf>
    <xf numFmtId="0" fontId="4" fillId="0" borderId="0" xfId="0" applyNumberFormat="1" applyFont="1" applyBorder="1" applyAlignment="1">
      <alignment vertical="center" wrapText="1"/>
    </xf>
    <xf numFmtId="172" fontId="12" fillId="4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49" fontId="14" fillId="0" borderId="4" xfId="0" applyNumberFormat="1" applyFont="1" applyBorder="1" applyAlignment="1">
      <alignment vertical="center" wrapText="1"/>
    </xf>
    <xf numFmtId="172" fontId="13" fillId="0" borderId="5" xfId="0" applyNumberFormat="1" applyFont="1" applyBorder="1" applyAlignment="1">
      <alignment horizontal="center" vertical="center" wrapText="1"/>
    </xf>
    <xf numFmtId="172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172" fontId="4" fillId="4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2" fontId="12" fillId="0" borderId="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 wrapText="1"/>
    </xf>
    <xf numFmtId="172" fontId="13" fillId="0" borderId="5" xfId="0" applyNumberFormat="1" applyFont="1" applyBorder="1" applyAlignment="1">
      <alignment horizontal="center" vertical="center" wrapText="1"/>
    </xf>
    <xf numFmtId="172" fontId="13" fillId="5" borderId="5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172" fontId="4" fillId="0" borderId="9" xfId="0" applyNumberFormat="1" applyFont="1" applyBorder="1" applyAlignment="1">
      <alignment horizontal="center" vertical="center" wrapText="1"/>
    </xf>
    <xf numFmtId="172" fontId="4" fillId="5" borderId="9" xfId="0" applyNumberFormat="1" applyFont="1" applyFill="1" applyBorder="1" applyAlignment="1">
      <alignment horizontal="center" vertical="center" wrapText="1"/>
    </xf>
    <xf numFmtId="172" fontId="12" fillId="0" borderId="9" xfId="0" applyNumberFormat="1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vertical="center" wrapText="1"/>
    </xf>
    <xf numFmtId="172" fontId="12" fillId="6" borderId="13" xfId="0" applyNumberFormat="1" applyFont="1" applyFill="1" applyBorder="1" applyAlignment="1">
      <alignment horizontal="center" vertical="center" wrapText="1"/>
    </xf>
    <xf numFmtId="172" fontId="12" fillId="6" borderId="14" xfId="0" applyNumberFormat="1" applyFont="1" applyFill="1" applyBorder="1" applyAlignment="1">
      <alignment horizontal="center" vertical="center" wrapText="1"/>
    </xf>
    <xf numFmtId="172" fontId="12" fillId="7" borderId="0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vertical="center" wrapText="1"/>
    </xf>
    <xf numFmtId="0" fontId="12" fillId="7" borderId="0" xfId="0" applyFont="1" applyFill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2" fontId="3" fillId="4" borderId="16" xfId="0" applyNumberFormat="1" applyFont="1" applyFill="1" applyBorder="1" applyAlignment="1">
      <alignment horizontal="center" vertical="center" wrapText="1"/>
    </xf>
    <xf numFmtId="172" fontId="3" fillId="4" borderId="5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172" fontId="10" fillId="0" borderId="9" xfId="0" applyNumberFormat="1" applyFont="1" applyBorder="1" applyAlignment="1">
      <alignment horizontal="center" vertical="center" wrapText="1"/>
    </xf>
    <xf numFmtId="172" fontId="10" fillId="0" borderId="9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10" fillId="8" borderId="12" xfId="0" applyNumberFormat="1" applyFont="1" applyFill="1" applyBorder="1" applyAlignment="1">
      <alignment vertical="center" wrapText="1"/>
    </xf>
    <xf numFmtId="172" fontId="10" fillId="8" borderId="13" xfId="0" applyNumberFormat="1" applyFont="1" applyFill="1" applyBorder="1" applyAlignment="1">
      <alignment horizontal="center" vertical="center" wrapText="1"/>
    </xf>
    <xf numFmtId="172" fontId="12" fillId="8" borderId="13" xfId="0" applyNumberFormat="1" applyFont="1" applyFill="1" applyBorder="1" applyAlignment="1">
      <alignment horizontal="center" vertical="center" wrapText="1"/>
    </xf>
    <xf numFmtId="172" fontId="12" fillId="8" borderId="14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vertical="center" wrapText="1"/>
    </xf>
    <xf numFmtId="172" fontId="10" fillId="0" borderId="20" xfId="0" applyNumberFormat="1" applyFont="1" applyBorder="1" applyAlignment="1">
      <alignment horizontal="center" vertical="center" wrapText="1"/>
    </xf>
    <xf numFmtId="172" fontId="10" fillId="0" borderId="20" xfId="0" applyNumberFormat="1" applyFont="1" applyFill="1" applyBorder="1" applyAlignment="1">
      <alignment horizontal="center" vertical="center" wrapText="1"/>
    </xf>
    <xf numFmtId="172" fontId="12" fillId="0" borderId="16" xfId="0" applyNumberFormat="1" applyFont="1" applyBorder="1" applyAlignment="1">
      <alignment horizontal="center" vertical="center" wrapText="1"/>
    </xf>
    <xf numFmtId="172" fontId="12" fillId="0" borderId="20" xfId="0" applyNumberFormat="1" applyFont="1" applyBorder="1" applyAlignment="1">
      <alignment horizontal="center" vertical="center" wrapText="1"/>
    </xf>
    <xf numFmtId="172" fontId="12" fillId="0" borderId="21" xfId="0" applyNumberFormat="1" applyFont="1" applyBorder="1" applyAlignment="1">
      <alignment horizontal="center" vertical="center" wrapText="1"/>
    </xf>
    <xf numFmtId="172" fontId="10" fillId="2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172" fontId="3" fillId="2" borderId="1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172" fontId="3" fillId="5" borderId="16" xfId="0" applyNumberFormat="1" applyFont="1" applyFill="1" applyBorder="1" applyAlignment="1">
      <alignment horizontal="center" vertical="center" wrapText="1"/>
    </xf>
    <xf numFmtId="172" fontId="3" fillId="5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 wrapText="1"/>
    </xf>
    <xf numFmtId="172" fontId="10" fillId="0" borderId="5" xfId="0" applyNumberFormat="1" applyFont="1" applyBorder="1" applyAlignment="1">
      <alignment horizontal="center" vertical="center" wrapText="1"/>
    </xf>
    <xf numFmtId="172" fontId="10" fillId="5" borderId="5" xfId="0" applyNumberFormat="1" applyFont="1" applyFill="1" applyBorder="1" applyAlignment="1">
      <alignment horizontal="center" vertical="center" wrapText="1"/>
    </xf>
    <xf numFmtId="172" fontId="12" fillId="0" borderId="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172" fontId="12" fillId="0" borderId="17" xfId="0" applyNumberFormat="1" applyFont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 wrapText="1"/>
    </xf>
    <xf numFmtId="172" fontId="3" fillId="5" borderId="9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172" fontId="3" fillId="5" borderId="20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vertical="center" wrapText="1"/>
    </xf>
    <xf numFmtId="172" fontId="10" fillId="0" borderId="9" xfId="0" applyNumberFormat="1" applyFont="1" applyBorder="1" applyAlignment="1">
      <alignment horizontal="center" vertical="center" wrapText="1"/>
    </xf>
    <xf numFmtId="172" fontId="10" fillId="0" borderId="9" xfId="0" applyNumberFormat="1" applyFont="1" applyFill="1" applyBorder="1" applyAlignment="1">
      <alignment horizontal="center" vertical="center" wrapText="1"/>
    </xf>
    <xf numFmtId="172" fontId="12" fillId="0" borderId="9" xfId="0" applyNumberFormat="1" applyFont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vertical="center" wrapText="1"/>
    </xf>
    <xf numFmtId="172" fontId="10" fillId="4" borderId="13" xfId="0" applyNumberFormat="1" applyFont="1" applyFill="1" applyBorder="1" applyAlignment="1">
      <alignment horizontal="center" vertical="center" wrapText="1"/>
    </xf>
    <xf numFmtId="172" fontId="12" fillId="4" borderId="13" xfId="0" applyNumberFormat="1" applyFont="1" applyFill="1" applyBorder="1" applyAlignment="1">
      <alignment horizontal="center" vertical="center" wrapText="1"/>
    </xf>
    <xf numFmtId="172" fontId="12" fillId="4" borderId="14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172" fontId="4" fillId="7" borderId="0" xfId="0" applyNumberFormat="1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/>
    </xf>
    <xf numFmtId="172" fontId="10" fillId="0" borderId="5" xfId="0" applyNumberFormat="1" applyFont="1" applyFill="1" applyBorder="1" applyAlignment="1">
      <alignment horizontal="center" vertical="center" wrapText="1"/>
    </xf>
    <xf numFmtId="172" fontId="10" fillId="0" borderId="5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center" vertical="center" wrapText="1"/>
    </xf>
    <xf numFmtId="172" fontId="4" fillId="0" borderId="9" xfId="0" applyNumberFormat="1" applyFont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 wrapText="1"/>
    </xf>
    <xf numFmtId="172" fontId="10" fillId="5" borderId="16" xfId="0" applyNumberFormat="1" applyFont="1" applyFill="1" applyBorder="1" applyAlignment="1">
      <alignment horizontal="center" vertical="center" wrapText="1"/>
    </xf>
    <xf numFmtId="172" fontId="12" fillId="0" borderId="1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9" borderId="12" xfId="0" applyNumberFormat="1" applyFont="1" applyFill="1" applyBorder="1" applyAlignment="1">
      <alignment horizontal="center" vertical="center" wrapText="1"/>
    </xf>
    <xf numFmtId="172" fontId="10" fillId="9" borderId="13" xfId="0" applyNumberFormat="1" applyFont="1" applyFill="1" applyBorder="1" applyAlignment="1">
      <alignment horizontal="center" vertical="center" wrapText="1"/>
    </xf>
    <xf numFmtId="172" fontId="12" fillId="9" borderId="13" xfId="0" applyNumberFormat="1" applyFont="1" applyFill="1" applyBorder="1" applyAlignment="1">
      <alignment horizontal="center" vertical="center" wrapText="1"/>
    </xf>
    <xf numFmtId="172" fontId="12" fillId="9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vertical="center" wrapText="1"/>
    </xf>
    <xf numFmtId="172" fontId="10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vertical="center" wrapText="1"/>
    </xf>
    <xf numFmtId="0" fontId="14" fillId="5" borderId="9" xfId="0" applyFont="1" applyFill="1" applyBorder="1" applyAlignment="1">
      <alignment horizontal="center" vertical="center" wrapText="1"/>
    </xf>
    <xf numFmtId="172" fontId="14" fillId="5" borderId="9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center" vertical="center" wrapText="1"/>
    </xf>
    <xf numFmtId="172" fontId="3" fillId="5" borderId="24" xfId="0" applyNumberFormat="1" applyFont="1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172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2" fontId="4" fillId="4" borderId="0" xfId="0" applyNumberFormat="1" applyFont="1" applyFill="1" applyBorder="1" applyAlignment="1">
      <alignment vertical="center" wrapText="1"/>
    </xf>
    <xf numFmtId="172" fontId="4" fillId="2" borderId="0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28"/>
  <sheetViews>
    <sheetView showZeros="0" tabSelected="1" view="pageBreakPreview" zoomScale="80" zoomScaleNormal="75" zoomScaleSheetLayoutView="80" workbookViewId="0" topLeftCell="A1">
      <pane ySplit="6" topLeftCell="BM7" activePane="bottomLeft" state="frozen"/>
      <selection pane="topLeft" activeCell="A1" sqref="A1"/>
      <selection pane="bottomLeft" activeCell="D140" sqref="D140"/>
    </sheetView>
  </sheetViews>
  <sheetFormatPr defaultColWidth="9.00390625" defaultRowHeight="12.75"/>
  <cols>
    <col min="1" max="1" width="56.625" style="5" customWidth="1"/>
    <col min="2" max="2" width="10.25390625" style="221" customWidth="1"/>
    <col min="3" max="3" width="11.75390625" style="2" customWidth="1"/>
    <col min="4" max="4" width="11.25390625" style="2" customWidth="1"/>
    <col min="5" max="6" width="10.25390625" style="2" customWidth="1"/>
    <col min="7" max="7" width="11.625" style="2" customWidth="1"/>
    <col min="8" max="8" width="10.625" style="2" customWidth="1"/>
    <col min="9" max="9" width="19.625" style="2" customWidth="1"/>
    <col min="10" max="10" width="13.25390625" style="2" bestFit="1" customWidth="1"/>
    <col min="11" max="11" width="10.625" style="2" bestFit="1" customWidth="1"/>
    <col min="12" max="12" width="12.625" style="2" customWidth="1"/>
    <col min="13" max="61" width="9.125" style="2" customWidth="1"/>
    <col min="62" max="16384" width="9.125" style="3" customWidth="1"/>
  </cols>
  <sheetData>
    <row r="1" spans="1:8" ht="3.75" customHeight="1">
      <c r="A1" s="1"/>
      <c r="B1" s="1"/>
      <c r="C1" s="1"/>
      <c r="D1" s="1"/>
      <c r="E1" s="1"/>
      <c r="F1" s="1"/>
      <c r="G1" s="1"/>
      <c r="H1" s="1"/>
    </row>
    <row r="2" spans="1:8" ht="14.2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4.25" customHeight="1" thickBot="1">
      <c r="A3" s="5" t="s">
        <v>1</v>
      </c>
      <c r="B3" s="6"/>
      <c r="C3" s="7"/>
      <c r="D3" s="7"/>
      <c r="E3" s="7"/>
      <c r="F3" s="7"/>
      <c r="G3" s="8" t="s">
        <v>2</v>
      </c>
      <c r="H3" s="8"/>
    </row>
    <row r="4" spans="1:61" s="14" customFormat="1" ht="24.75" customHeight="1">
      <c r="A4" s="9"/>
      <c r="B4" s="10" t="s">
        <v>3</v>
      </c>
      <c r="C4" s="11" t="s">
        <v>4</v>
      </c>
      <c r="D4" s="11"/>
      <c r="E4" s="11" t="s">
        <v>5</v>
      </c>
      <c r="F4" s="11"/>
      <c r="G4" s="11" t="s">
        <v>6</v>
      </c>
      <c r="H4" s="12"/>
      <c r="I4" s="1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s="14" customFormat="1" ht="24.75" customHeight="1">
      <c r="A5" s="15"/>
      <c r="B5" s="16"/>
      <c r="C5" s="17" t="s">
        <v>7</v>
      </c>
      <c r="D5" s="17" t="s">
        <v>8</v>
      </c>
      <c r="E5" s="18" t="s">
        <v>9</v>
      </c>
      <c r="F5" s="19" t="s">
        <v>10</v>
      </c>
      <c r="G5" s="20" t="s">
        <v>9</v>
      </c>
      <c r="H5" s="21" t="s">
        <v>10</v>
      </c>
      <c r="I5" s="1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s="14" customFormat="1" ht="55.5" customHeight="1" thickBot="1">
      <c r="A6" s="22"/>
      <c r="B6" s="23"/>
      <c r="C6" s="24"/>
      <c r="D6" s="24"/>
      <c r="E6" s="25"/>
      <c r="F6" s="26"/>
      <c r="G6" s="27"/>
      <c r="H6" s="28"/>
      <c r="I6" s="1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8" s="7" customFormat="1" ht="16.5" customHeight="1" thickBot="1">
      <c r="A7" s="29" t="s">
        <v>11</v>
      </c>
      <c r="B7" s="30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2">
        <v>8</v>
      </c>
    </row>
    <row r="8" spans="1:8" s="7" customFormat="1" ht="12" customHeight="1">
      <c r="A8" s="33" t="s">
        <v>12</v>
      </c>
      <c r="B8" s="34"/>
      <c r="C8" s="35"/>
      <c r="D8" s="35"/>
      <c r="E8" s="36"/>
      <c r="F8" s="36"/>
      <c r="G8" s="36"/>
      <c r="H8" s="37"/>
    </row>
    <row r="9" spans="1:61" s="43" customFormat="1" ht="15" customHeight="1">
      <c r="A9" s="38" t="s">
        <v>13</v>
      </c>
      <c r="B9" s="39">
        <v>11491.5</v>
      </c>
      <c r="C9" s="39">
        <v>15342.26</v>
      </c>
      <c r="D9" s="39">
        <v>12949.985</v>
      </c>
      <c r="E9" s="40">
        <f aca="true" t="shared" si="0" ref="E9:E40">C9-D9</f>
        <v>2392.2749999999996</v>
      </c>
      <c r="F9" s="40">
        <f aca="true" t="shared" si="1" ref="F9:F27">D9/C9*100</f>
        <v>84.40728419411482</v>
      </c>
      <c r="G9" s="40">
        <f aca="true" t="shared" si="2" ref="G9:G21">D9-B9</f>
        <v>1458.4850000000006</v>
      </c>
      <c r="H9" s="41">
        <f aca="true" t="shared" si="3" ref="H9:H35">D9/B9*100</f>
        <v>112.69185920027847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</row>
    <row r="10" spans="1:61" s="43" customFormat="1" ht="15" customHeight="1" hidden="1">
      <c r="A10" s="38" t="s">
        <v>14</v>
      </c>
      <c r="B10" s="40"/>
      <c r="C10" s="39"/>
      <c r="D10" s="39"/>
      <c r="E10" s="40">
        <f t="shared" si="0"/>
        <v>0</v>
      </c>
      <c r="F10" s="40" t="e">
        <f t="shared" si="1"/>
        <v>#DIV/0!</v>
      </c>
      <c r="G10" s="40">
        <f t="shared" si="2"/>
        <v>0</v>
      </c>
      <c r="H10" s="41" t="e">
        <f t="shared" si="3"/>
        <v>#DIV/0!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</row>
    <row r="11" spans="1:61" s="43" customFormat="1" ht="15" customHeight="1">
      <c r="A11" s="38" t="s">
        <v>15</v>
      </c>
      <c r="B11" s="40">
        <v>132900.2</v>
      </c>
      <c r="C11" s="39">
        <v>197929.3</v>
      </c>
      <c r="D11" s="39">
        <v>163532.846</v>
      </c>
      <c r="E11" s="40">
        <f t="shared" si="0"/>
        <v>34396.454</v>
      </c>
      <c r="F11" s="40">
        <f t="shared" si="1"/>
        <v>82.62184830644074</v>
      </c>
      <c r="G11" s="40">
        <f t="shared" si="2"/>
        <v>30632.64599999998</v>
      </c>
      <c r="H11" s="41">
        <f t="shared" si="3"/>
        <v>123.04936034708749</v>
      </c>
      <c r="I11" s="42"/>
      <c r="J11" s="44"/>
      <c r="K11" s="4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61" s="43" customFormat="1" ht="27.75" customHeight="1" hidden="1">
      <c r="A12" s="45" t="s">
        <v>16</v>
      </c>
      <c r="B12" s="46">
        <v>1431.9</v>
      </c>
      <c r="C12" s="47"/>
      <c r="D12" s="47"/>
      <c r="E12" s="40">
        <f t="shared" si="0"/>
        <v>0</v>
      </c>
      <c r="F12" s="40" t="e">
        <f t="shared" si="1"/>
        <v>#DIV/0!</v>
      </c>
      <c r="G12" s="46">
        <f t="shared" si="2"/>
        <v>-1431.9</v>
      </c>
      <c r="H12" s="48">
        <f t="shared" si="3"/>
        <v>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</row>
    <row r="13" spans="1:61" s="43" customFormat="1" ht="16.5" customHeight="1">
      <c r="A13" s="38" t="s">
        <v>17</v>
      </c>
      <c r="B13" s="40">
        <v>76717.7</v>
      </c>
      <c r="C13" s="39">
        <v>118577.3</v>
      </c>
      <c r="D13" s="39">
        <v>97456.782</v>
      </c>
      <c r="E13" s="40">
        <f t="shared" si="0"/>
        <v>21120.517999999996</v>
      </c>
      <c r="F13" s="40">
        <f t="shared" si="1"/>
        <v>82.18839693600715</v>
      </c>
      <c r="G13" s="40">
        <f t="shared" si="2"/>
        <v>20739.08200000001</v>
      </c>
      <c r="H13" s="41">
        <f t="shared" si="3"/>
        <v>127.0329819585311</v>
      </c>
      <c r="I13" s="42"/>
      <c r="J13" s="4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</row>
    <row r="14" spans="1:61" s="43" customFormat="1" ht="13.5" customHeight="1">
      <c r="A14" s="49" t="s">
        <v>18</v>
      </c>
      <c r="B14" s="39">
        <f>B15+B16+B17+B18+B20+B21+B22+B23</f>
        <v>2904</v>
      </c>
      <c r="C14" s="39">
        <f>C15+C16+C17+C18+C20+C21+C22+C23+0.1</f>
        <v>4161.3</v>
      </c>
      <c r="D14" s="39">
        <f>D15+D16+D17+D18+D20+D21+D22+D23</f>
        <v>2886.909</v>
      </c>
      <c r="E14" s="40">
        <f t="shared" si="0"/>
        <v>1274.391</v>
      </c>
      <c r="F14" s="40">
        <f t="shared" si="1"/>
        <v>69.37517122053205</v>
      </c>
      <c r="G14" s="39">
        <f t="shared" si="2"/>
        <v>-17.090999999999894</v>
      </c>
      <c r="H14" s="50">
        <f t="shared" si="3"/>
        <v>99.41146694214876</v>
      </c>
      <c r="I14" s="5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</row>
    <row r="15" spans="1:10" ht="14.25" customHeight="1">
      <c r="A15" s="52" t="s">
        <v>19</v>
      </c>
      <c r="B15" s="53">
        <v>1511.1</v>
      </c>
      <c r="C15" s="53">
        <f>26.6+705.27+36.83+7+1125.8+327.2</f>
        <v>2228.7</v>
      </c>
      <c r="D15" s="53">
        <f>3.849+586.9+23.025+5.277+1032.799+259.599+0.1</f>
        <v>1911.5489999999998</v>
      </c>
      <c r="E15" s="46">
        <f t="shared" si="0"/>
        <v>317.15100000000007</v>
      </c>
      <c r="F15" s="46">
        <f t="shared" si="1"/>
        <v>85.76968636424822</v>
      </c>
      <c r="G15" s="47">
        <f t="shared" si="2"/>
        <v>400.44899999999984</v>
      </c>
      <c r="H15" s="54">
        <f t="shared" si="3"/>
        <v>126.50049632717885</v>
      </c>
      <c r="I15" s="55" t="s">
        <v>20</v>
      </c>
      <c r="J15" s="55"/>
    </row>
    <row r="16" spans="1:10" ht="13.5" customHeight="1">
      <c r="A16" s="52" t="s">
        <v>21</v>
      </c>
      <c r="B16" s="53">
        <v>645.3</v>
      </c>
      <c r="C16" s="53">
        <v>1030</v>
      </c>
      <c r="D16" s="53">
        <v>648.3</v>
      </c>
      <c r="E16" s="46">
        <f t="shared" si="0"/>
        <v>381.70000000000005</v>
      </c>
      <c r="F16" s="46">
        <f t="shared" si="1"/>
        <v>62.94174757281553</v>
      </c>
      <c r="G16" s="47">
        <f t="shared" si="2"/>
        <v>3</v>
      </c>
      <c r="H16" s="54">
        <f t="shared" si="3"/>
        <v>100.46490004649</v>
      </c>
      <c r="I16" s="56">
        <v>90412</v>
      </c>
      <c r="J16" s="57"/>
    </row>
    <row r="17" spans="1:10" ht="13.5" customHeight="1">
      <c r="A17" s="58" t="s">
        <v>22</v>
      </c>
      <c r="B17" s="53">
        <v>25</v>
      </c>
      <c r="C17" s="53">
        <v>135</v>
      </c>
      <c r="D17" s="53">
        <v>134.9</v>
      </c>
      <c r="E17" s="46">
        <f t="shared" si="0"/>
        <v>0.09999999999999432</v>
      </c>
      <c r="F17" s="46">
        <f t="shared" si="1"/>
        <v>99.92592592592592</v>
      </c>
      <c r="G17" s="47">
        <f t="shared" si="2"/>
        <v>109.9</v>
      </c>
      <c r="H17" s="54">
        <f t="shared" si="3"/>
        <v>539.6</v>
      </c>
      <c r="I17" s="56">
        <v>90416</v>
      </c>
      <c r="J17" s="56"/>
    </row>
    <row r="18" spans="1:10" ht="12.75" customHeight="1">
      <c r="A18" s="59" t="s">
        <v>23</v>
      </c>
      <c r="B18" s="60">
        <v>100.4</v>
      </c>
      <c r="C18" s="60">
        <v>138</v>
      </c>
      <c r="D18" s="60">
        <v>109.193</v>
      </c>
      <c r="E18" s="46">
        <f t="shared" si="0"/>
        <v>28.807000000000002</v>
      </c>
      <c r="F18" s="46">
        <f t="shared" si="1"/>
        <v>79.12536231884057</v>
      </c>
      <c r="G18" s="61">
        <f t="shared" si="2"/>
        <v>8.792999999999992</v>
      </c>
      <c r="H18" s="62">
        <f t="shared" si="3"/>
        <v>108.75796812749003</v>
      </c>
      <c r="I18" s="56">
        <v>91209</v>
      </c>
      <c r="J18" s="56"/>
    </row>
    <row r="19" spans="1:10" ht="15" customHeight="1" hidden="1">
      <c r="A19" s="52" t="s">
        <v>24</v>
      </c>
      <c r="B19" s="63"/>
      <c r="C19" s="53"/>
      <c r="D19" s="53"/>
      <c r="E19" s="46">
        <f t="shared" si="0"/>
        <v>0</v>
      </c>
      <c r="F19" s="46" t="e">
        <f t="shared" si="1"/>
        <v>#DIV/0!</v>
      </c>
      <c r="G19" s="47">
        <f t="shared" si="2"/>
        <v>0</v>
      </c>
      <c r="H19" s="54" t="e">
        <f t="shared" si="3"/>
        <v>#DIV/0!</v>
      </c>
      <c r="I19" s="56"/>
      <c r="J19" s="56"/>
    </row>
    <row r="20" spans="1:10" ht="27.75" customHeight="1">
      <c r="A20" s="52" t="s">
        <v>25</v>
      </c>
      <c r="B20" s="53">
        <v>90.3</v>
      </c>
      <c r="C20" s="53">
        <v>185</v>
      </c>
      <c r="D20" s="53">
        <v>82.967</v>
      </c>
      <c r="E20" s="46">
        <f t="shared" si="0"/>
        <v>102.033</v>
      </c>
      <c r="F20" s="46">
        <f t="shared" si="1"/>
        <v>44.847027027027025</v>
      </c>
      <c r="G20" s="47">
        <f t="shared" si="2"/>
        <v>-7.332999999999998</v>
      </c>
      <c r="H20" s="54">
        <f t="shared" si="3"/>
        <v>91.87929125138427</v>
      </c>
      <c r="I20" s="56">
        <v>91207</v>
      </c>
      <c r="J20" s="56"/>
    </row>
    <row r="21" spans="1:10" ht="13.5" customHeight="1">
      <c r="A21" s="52" t="s">
        <v>26</v>
      </c>
      <c r="B21" s="53">
        <v>531.9</v>
      </c>
      <c r="C21" s="53">
        <v>444.5</v>
      </c>
      <c r="D21" s="53">
        <v>0</v>
      </c>
      <c r="E21" s="46">
        <f t="shared" si="0"/>
        <v>444.5</v>
      </c>
      <c r="F21" s="46">
        <f t="shared" si="1"/>
        <v>0</v>
      </c>
      <c r="G21" s="64">
        <f t="shared" si="2"/>
        <v>-531.9</v>
      </c>
      <c r="H21" s="54">
        <f t="shared" si="3"/>
        <v>0</v>
      </c>
      <c r="I21" s="56">
        <v>90203</v>
      </c>
      <c r="J21" s="56"/>
    </row>
    <row r="22" spans="1:8" ht="29.25" customHeight="1" hidden="1">
      <c r="A22" s="45" t="s">
        <v>27</v>
      </c>
      <c r="B22" s="65"/>
      <c r="C22" s="66"/>
      <c r="D22" s="66"/>
      <c r="E22" s="40">
        <f t="shared" si="0"/>
        <v>0</v>
      </c>
      <c r="F22" s="40" t="e">
        <f t="shared" si="1"/>
        <v>#DIV/0!</v>
      </c>
      <c r="G22" s="46"/>
      <c r="H22" s="67" t="e">
        <f t="shared" si="3"/>
        <v>#DIV/0!</v>
      </c>
    </row>
    <row r="23" spans="1:8" ht="29.25" customHeight="1" hidden="1">
      <c r="A23" s="45" t="s">
        <v>28</v>
      </c>
      <c r="B23" s="65"/>
      <c r="C23" s="66"/>
      <c r="D23" s="66"/>
      <c r="E23" s="40">
        <f t="shared" si="0"/>
        <v>0</v>
      </c>
      <c r="F23" s="40" t="e">
        <f t="shared" si="1"/>
        <v>#DIV/0!</v>
      </c>
      <c r="G23" s="46"/>
      <c r="H23" s="48" t="e">
        <f t="shared" si="3"/>
        <v>#DIV/0!</v>
      </c>
    </row>
    <row r="24" spans="1:61" s="43" customFormat="1" ht="17.25" customHeight="1">
      <c r="A24" s="38" t="s">
        <v>29</v>
      </c>
      <c r="B24" s="68">
        <f>B25+B26+B28+B29+B30+B31+B32+B33+B27</f>
        <v>16058.3</v>
      </c>
      <c r="C24" s="39">
        <f>C25+C26+C28+C29+C30+C31+C32+C33+C27</f>
        <v>21161.58</v>
      </c>
      <c r="D24" s="39">
        <f>D25+D26+D28+D29+D30+D31+D32+D33+D27</f>
        <v>18592.986</v>
      </c>
      <c r="E24" s="40">
        <f t="shared" si="0"/>
        <v>2568.594000000001</v>
      </c>
      <c r="F24" s="40">
        <f t="shared" si="1"/>
        <v>87.86199329161622</v>
      </c>
      <c r="G24" s="40">
        <f aca="true" t="shared" si="4" ref="G24:G55">D24-B24</f>
        <v>2534.6860000000015</v>
      </c>
      <c r="H24" s="69">
        <f t="shared" si="3"/>
        <v>115.7842735532404</v>
      </c>
      <c r="I24" s="5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</row>
    <row r="25" spans="1:9" ht="17.25" customHeight="1">
      <c r="A25" s="45" t="s">
        <v>30</v>
      </c>
      <c r="B25" s="65">
        <v>883</v>
      </c>
      <c r="C25" s="53">
        <v>380</v>
      </c>
      <c r="D25" s="53">
        <v>378.976</v>
      </c>
      <c r="E25" s="46">
        <f t="shared" si="0"/>
        <v>1.024000000000001</v>
      </c>
      <c r="F25" s="46">
        <f t="shared" si="1"/>
        <v>99.73052631578948</v>
      </c>
      <c r="G25" s="46">
        <f t="shared" si="4"/>
        <v>-504.024</v>
      </c>
      <c r="H25" s="48">
        <f t="shared" si="3"/>
        <v>42.91913929784825</v>
      </c>
      <c r="I25" s="42">
        <v>100102</v>
      </c>
    </row>
    <row r="26" spans="1:14" ht="17.25" customHeight="1">
      <c r="A26" s="45" t="s">
        <v>31</v>
      </c>
      <c r="B26" s="65">
        <v>1420.4</v>
      </c>
      <c r="C26" s="53">
        <v>1171.8</v>
      </c>
      <c r="D26" s="53">
        <v>602</v>
      </c>
      <c r="E26" s="46">
        <f t="shared" si="0"/>
        <v>569.8</v>
      </c>
      <c r="F26" s="46">
        <f t="shared" si="1"/>
        <v>51.37395459976105</v>
      </c>
      <c r="G26" s="46">
        <f t="shared" si="4"/>
        <v>-818.4000000000001</v>
      </c>
      <c r="H26" s="48">
        <f t="shared" si="3"/>
        <v>42.38242748521543</v>
      </c>
      <c r="I26" s="42">
        <v>100103</v>
      </c>
      <c r="L26" s="70"/>
      <c r="M26" s="70"/>
      <c r="N26" s="71"/>
    </row>
    <row r="27" spans="1:9" ht="17.25" customHeight="1" hidden="1">
      <c r="A27" s="45" t="s">
        <v>32</v>
      </c>
      <c r="B27" s="65"/>
      <c r="C27" s="53"/>
      <c r="D27" s="53"/>
      <c r="E27" s="46">
        <f t="shared" si="0"/>
        <v>0</v>
      </c>
      <c r="F27" s="46" t="e">
        <f t="shared" si="1"/>
        <v>#DIV/0!</v>
      </c>
      <c r="G27" s="46">
        <f t="shared" si="4"/>
        <v>0</v>
      </c>
      <c r="H27" s="48" t="e">
        <f t="shared" si="3"/>
        <v>#DIV/0!</v>
      </c>
      <c r="I27" s="42"/>
    </row>
    <row r="28" spans="1:9" ht="17.25" customHeight="1">
      <c r="A28" s="45" t="s">
        <v>33</v>
      </c>
      <c r="B28" s="65">
        <v>145</v>
      </c>
      <c r="C28" s="53"/>
      <c r="D28" s="53"/>
      <c r="E28" s="46">
        <f t="shared" si="0"/>
        <v>0</v>
      </c>
      <c r="F28" s="46"/>
      <c r="G28" s="46">
        <f t="shared" si="4"/>
        <v>-145</v>
      </c>
      <c r="H28" s="48">
        <f t="shared" si="3"/>
        <v>0</v>
      </c>
      <c r="I28" s="42">
        <v>100201</v>
      </c>
    </row>
    <row r="29" spans="1:9" ht="17.25" customHeight="1">
      <c r="A29" s="45" t="s">
        <v>34</v>
      </c>
      <c r="B29" s="65">
        <v>140.7</v>
      </c>
      <c r="C29" s="53">
        <v>12.521</v>
      </c>
      <c r="D29" s="53">
        <v>12.521</v>
      </c>
      <c r="E29" s="46">
        <f t="shared" si="0"/>
        <v>0</v>
      </c>
      <c r="F29" s="46">
        <f aca="true" t="shared" si="5" ref="F29:F51">D29/C29*100</f>
        <v>100</v>
      </c>
      <c r="G29" s="46">
        <f t="shared" si="4"/>
        <v>-128.17899999999997</v>
      </c>
      <c r="H29" s="48">
        <f t="shared" si="3"/>
        <v>8.89907604832978</v>
      </c>
      <c r="I29" s="42">
        <v>100202</v>
      </c>
    </row>
    <row r="30" spans="1:9" ht="17.25" customHeight="1">
      <c r="A30" s="45" t="s">
        <v>35</v>
      </c>
      <c r="B30" s="65">
        <v>9272.9</v>
      </c>
      <c r="C30" s="53">
        <v>16211.879</v>
      </c>
      <c r="D30" s="53">
        <v>14539.611</v>
      </c>
      <c r="E30" s="46">
        <f t="shared" si="0"/>
        <v>1672.268</v>
      </c>
      <c r="F30" s="46">
        <f t="shared" si="5"/>
        <v>89.68492177865379</v>
      </c>
      <c r="G30" s="46">
        <f t="shared" si="4"/>
        <v>5266.711000000001</v>
      </c>
      <c r="H30" s="48">
        <f t="shared" si="3"/>
        <v>156.79680574577534</v>
      </c>
      <c r="I30" s="42">
        <v>100203</v>
      </c>
    </row>
    <row r="31" spans="1:9" ht="17.25" customHeight="1" hidden="1">
      <c r="A31" s="45" t="s">
        <v>36</v>
      </c>
      <c r="B31" s="65"/>
      <c r="C31" s="53"/>
      <c r="D31" s="53"/>
      <c r="E31" s="46">
        <f t="shared" si="0"/>
        <v>0</v>
      </c>
      <c r="F31" s="46" t="e">
        <f t="shared" si="5"/>
        <v>#DIV/0!</v>
      </c>
      <c r="G31" s="46">
        <f t="shared" si="4"/>
        <v>0</v>
      </c>
      <c r="H31" s="48" t="e">
        <f t="shared" si="3"/>
        <v>#DIV/0!</v>
      </c>
      <c r="I31" s="42"/>
    </row>
    <row r="32" spans="1:9" ht="17.25" customHeight="1">
      <c r="A32" s="45" t="s">
        <v>37</v>
      </c>
      <c r="B32" s="65">
        <v>4196.3</v>
      </c>
      <c r="C32" s="53">
        <v>3385.38</v>
      </c>
      <c r="D32" s="53">
        <v>3059.878</v>
      </c>
      <c r="E32" s="46">
        <f t="shared" si="0"/>
        <v>325.50199999999995</v>
      </c>
      <c r="F32" s="46">
        <f t="shared" si="5"/>
        <v>90.38506755519322</v>
      </c>
      <c r="G32" s="46">
        <f t="shared" si="4"/>
        <v>-1136.422</v>
      </c>
      <c r="H32" s="48">
        <f t="shared" si="3"/>
        <v>72.91847580010962</v>
      </c>
      <c r="I32" s="42">
        <v>100302</v>
      </c>
    </row>
    <row r="33" spans="1:9" ht="27.75" customHeight="1" hidden="1">
      <c r="A33" s="45" t="s">
        <v>38</v>
      </c>
      <c r="B33" s="65"/>
      <c r="C33" s="66"/>
      <c r="D33" s="66"/>
      <c r="E33" s="40">
        <f t="shared" si="0"/>
        <v>0</v>
      </c>
      <c r="F33" s="40" t="e">
        <f t="shared" si="5"/>
        <v>#DIV/0!</v>
      </c>
      <c r="G33" s="40">
        <f t="shared" si="4"/>
        <v>0</v>
      </c>
      <c r="H33" s="41" t="e">
        <f t="shared" si="3"/>
        <v>#DIV/0!</v>
      </c>
      <c r="I33" s="42"/>
    </row>
    <row r="34" spans="1:61" s="43" customFormat="1" ht="15.75" customHeight="1">
      <c r="A34" s="38" t="s">
        <v>39</v>
      </c>
      <c r="B34" s="40">
        <v>10656.6</v>
      </c>
      <c r="C34" s="39">
        <v>17430.4</v>
      </c>
      <c r="D34" s="39">
        <v>13228.673</v>
      </c>
      <c r="E34" s="40">
        <f t="shared" si="0"/>
        <v>4201.727000000001</v>
      </c>
      <c r="F34" s="40">
        <f t="shared" si="5"/>
        <v>75.89425945474572</v>
      </c>
      <c r="G34" s="40">
        <f t="shared" si="4"/>
        <v>2572.0730000000003</v>
      </c>
      <c r="H34" s="41">
        <f t="shared" si="3"/>
        <v>124.13596268978849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</row>
    <row r="35" spans="1:61" s="43" customFormat="1" ht="16.5" customHeight="1">
      <c r="A35" s="38" t="s">
        <v>40</v>
      </c>
      <c r="B35" s="68">
        <f>B36+B37+B39</f>
        <v>330.3</v>
      </c>
      <c r="C35" s="39">
        <f>C37+C39+C38+C36</f>
        <v>479.2</v>
      </c>
      <c r="D35" s="39">
        <f>D37+D39+D38+D36</f>
        <v>333.31000000000006</v>
      </c>
      <c r="E35" s="40">
        <f t="shared" si="0"/>
        <v>145.88999999999993</v>
      </c>
      <c r="F35" s="40">
        <f t="shared" si="5"/>
        <v>69.55550918196997</v>
      </c>
      <c r="G35" s="40">
        <f t="shared" si="4"/>
        <v>3.0100000000000477</v>
      </c>
      <c r="H35" s="41">
        <f t="shared" si="3"/>
        <v>100.9112927641538</v>
      </c>
      <c r="I35" s="72">
        <v>120000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</row>
    <row r="36" spans="1:61" s="43" customFormat="1" ht="13.5" customHeight="1">
      <c r="A36" s="73" t="s">
        <v>41</v>
      </c>
      <c r="B36" s="65"/>
      <c r="C36" s="47">
        <v>99.8</v>
      </c>
      <c r="D36" s="47">
        <v>29.97</v>
      </c>
      <c r="E36" s="46">
        <f t="shared" si="0"/>
        <v>69.83</v>
      </c>
      <c r="F36" s="46">
        <f t="shared" si="5"/>
        <v>30.03006012024048</v>
      </c>
      <c r="G36" s="46">
        <f t="shared" si="4"/>
        <v>29.97</v>
      </c>
      <c r="H36" s="41"/>
      <c r="I36" s="7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9" ht="15.75" customHeight="1">
      <c r="A37" s="45" t="s">
        <v>42</v>
      </c>
      <c r="B37" s="65">
        <v>309.7</v>
      </c>
      <c r="C37" s="53">
        <v>354.4</v>
      </c>
      <c r="D37" s="53">
        <v>284.391</v>
      </c>
      <c r="E37" s="46">
        <f t="shared" si="0"/>
        <v>70.00899999999996</v>
      </c>
      <c r="F37" s="46">
        <f t="shared" si="5"/>
        <v>80.24576749435667</v>
      </c>
      <c r="G37" s="46">
        <f t="shared" si="4"/>
        <v>-25.30899999999997</v>
      </c>
      <c r="H37" s="48">
        <f aca="true" t="shared" si="6" ref="H37:H46">D37/B37*100</f>
        <v>91.82789796577335</v>
      </c>
      <c r="I37" s="74">
        <v>120201</v>
      </c>
    </row>
    <row r="38" spans="1:9" ht="12" customHeight="1" hidden="1">
      <c r="A38" s="45" t="s">
        <v>43</v>
      </c>
      <c r="B38" s="65">
        <v>17.373</v>
      </c>
      <c r="C38" s="66"/>
      <c r="D38" s="66"/>
      <c r="E38" s="46">
        <f t="shared" si="0"/>
        <v>0</v>
      </c>
      <c r="F38" s="46" t="e">
        <f t="shared" si="5"/>
        <v>#DIV/0!</v>
      </c>
      <c r="G38" s="46">
        <f t="shared" si="4"/>
        <v>-17.373</v>
      </c>
      <c r="H38" s="48">
        <f t="shared" si="6"/>
        <v>0</v>
      </c>
      <c r="I38" s="74"/>
    </row>
    <row r="39" spans="1:9" ht="12" customHeight="1">
      <c r="A39" s="45" t="s">
        <v>44</v>
      </c>
      <c r="B39" s="46">
        <v>20.6</v>
      </c>
      <c r="C39" s="53">
        <v>25</v>
      </c>
      <c r="D39" s="53">
        <v>18.949</v>
      </c>
      <c r="E39" s="46">
        <f t="shared" si="0"/>
        <v>6.050999999999998</v>
      </c>
      <c r="F39" s="46">
        <f t="shared" si="5"/>
        <v>75.796</v>
      </c>
      <c r="G39" s="46">
        <f t="shared" si="4"/>
        <v>-1.6509999999999998</v>
      </c>
      <c r="H39" s="48">
        <f t="shared" si="6"/>
        <v>91.98543689320388</v>
      </c>
      <c r="I39" s="74">
        <v>120400</v>
      </c>
    </row>
    <row r="40" spans="1:61" s="43" customFormat="1" ht="16.5" customHeight="1">
      <c r="A40" s="38" t="s">
        <v>45</v>
      </c>
      <c r="B40" s="40">
        <v>3495.4</v>
      </c>
      <c r="C40" s="39">
        <v>4736.4</v>
      </c>
      <c r="D40" s="39">
        <v>3928.123</v>
      </c>
      <c r="E40" s="40">
        <f t="shared" si="0"/>
        <v>808.2769999999996</v>
      </c>
      <c r="F40" s="40">
        <f t="shared" si="5"/>
        <v>82.93478169073558</v>
      </c>
      <c r="G40" s="40">
        <f t="shared" si="4"/>
        <v>432.72299999999996</v>
      </c>
      <c r="H40" s="69">
        <f t="shared" si="6"/>
        <v>112.37978486010185</v>
      </c>
      <c r="I40" s="74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</row>
    <row r="41" spans="1:61" s="43" customFormat="1" ht="18" customHeight="1" hidden="1">
      <c r="A41" s="38" t="s">
        <v>46</v>
      </c>
      <c r="B41" s="68">
        <f>B42+B49</f>
        <v>13035.800000000001</v>
      </c>
      <c r="C41" s="75"/>
      <c r="D41" s="75"/>
      <c r="E41" s="40">
        <f aca="true" t="shared" si="7" ref="E41:E72">C41-D41</f>
        <v>0</v>
      </c>
      <c r="F41" s="40" t="e">
        <f t="shared" si="5"/>
        <v>#DIV/0!</v>
      </c>
      <c r="G41" s="40">
        <f t="shared" si="4"/>
        <v>-13035.800000000001</v>
      </c>
      <c r="H41" s="41">
        <f t="shared" si="6"/>
        <v>0</v>
      </c>
      <c r="I41" s="74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</row>
    <row r="42" spans="1:61" s="43" customFormat="1" ht="16.5" customHeight="1">
      <c r="A42" s="38" t="s">
        <v>47</v>
      </c>
      <c r="B42" s="39">
        <f>B43+B49</f>
        <v>10752.7</v>
      </c>
      <c r="C42" s="39">
        <f>C43+C49</f>
        <v>16565.5</v>
      </c>
      <c r="D42" s="39">
        <f>D43+D49</f>
        <v>14234.544000000002</v>
      </c>
      <c r="E42" s="40">
        <f t="shared" si="7"/>
        <v>2330.9559999999983</v>
      </c>
      <c r="F42" s="40">
        <f t="shared" si="5"/>
        <v>85.92885213244395</v>
      </c>
      <c r="G42" s="40">
        <f t="shared" si="4"/>
        <v>3481.844000000001</v>
      </c>
      <c r="H42" s="41">
        <f t="shared" si="6"/>
        <v>132.38111358077506</v>
      </c>
      <c r="I42" s="76"/>
      <c r="J42" s="42"/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</row>
    <row r="43" spans="1:12" ht="27" customHeight="1">
      <c r="A43" s="45" t="s">
        <v>48</v>
      </c>
      <c r="B43" s="39">
        <v>8469.6</v>
      </c>
      <c r="C43" s="39">
        <v>11166.4</v>
      </c>
      <c r="D43" s="39">
        <v>9068.6</v>
      </c>
      <c r="E43" s="40">
        <f t="shared" si="7"/>
        <v>2097.7999999999993</v>
      </c>
      <c r="F43" s="40">
        <f t="shared" si="5"/>
        <v>81.21328270525864</v>
      </c>
      <c r="G43" s="40">
        <f t="shared" si="4"/>
        <v>599</v>
      </c>
      <c r="H43" s="41">
        <f t="shared" si="6"/>
        <v>107.07235288561444</v>
      </c>
      <c r="L43" s="77"/>
    </row>
    <row r="44" spans="1:12" ht="12.75" customHeight="1">
      <c r="A44" s="45" t="s">
        <v>49</v>
      </c>
      <c r="B44" s="39">
        <f>B45+B46+B47</f>
        <v>8262.1</v>
      </c>
      <c r="C44" s="39">
        <f>C45+C46+C47</f>
        <v>10916.4</v>
      </c>
      <c r="D44" s="39">
        <f>D45+D46+D47</f>
        <v>8881.185</v>
      </c>
      <c r="E44" s="40">
        <f t="shared" si="7"/>
        <v>2035.2150000000001</v>
      </c>
      <c r="F44" s="40">
        <f t="shared" si="5"/>
        <v>81.3563537429922</v>
      </c>
      <c r="G44" s="40">
        <f t="shared" si="4"/>
        <v>619.0849999999991</v>
      </c>
      <c r="H44" s="41">
        <f t="shared" si="6"/>
        <v>107.49307076893282</v>
      </c>
      <c r="L44" s="77"/>
    </row>
    <row r="45" spans="1:61" s="81" customFormat="1" ht="13.5" customHeight="1">
      <c r="A45" s="78" t="s">
        <v>50</v>
      </c>
      <c r="B45" s="79">
        <v>4228.8</v>
      </c>
      <c r="C45" s="80">
        <f>5756.3-250</f>
        <v>5506.3</v>
      </c>
      <c r="D45" s="80">
        <f>4772.697-187.4</f>
        <v>4585.2970000000005</v>
      </c>
      <c r="E45" s="79">
        <f t="shared" si="7"/>
        <v>921.0029999999997</v>
      </c>
      <c r="F45" s="79">
        <f t="shared" si="5"/>
        <v>83.27365018251821</v>
      </c>
      <c r="G45" s="79">
        <f t="shared" si="4"/>
        <v>356.4970000000003</v>
      </c>
      <c r="H45" s="48">
        <f t="shared" si="6"/>
        <v>108.43021660991299</v>
      </c>
      <c r="I45" s="56">
        <v>170102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s="81" customFormat="1" ht="13.5" customHeight="1">
      <c r="A46" s="78" t="s">
        <v>51</v>
      </c>
      <c r="B46" s="79">
        <v>3874.7</v>
      </c>
      <c r="C46" s="80">
        <v>5200</v>
      </c>
      <c r="D46" s="80">
        <v>4124.588</v>
      </c>
      <c r="E46" s="79">
        <f t="shared" si="7"/>
        <v>1075.4120000000003</v>
      </c>
      <c r="F46" s="79">
        <f t="shared" si="5"/>
        <v>79.31899999999999</v>
      </c>
      <c r="G46" s="79">
        <f t="shared" si="4"/>
        <v>249.88799999999992</v>
      </c>
      <c r="H46" s="48">
        <f t="shared" si="6"/>
        <v>106.44922187524195</v>
      </c>
      <c r="I46" s="56">
        <v>170602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s="81" customFormat="1" ht="13.5" customHeight="1">
      <c r="A47" s="78" t="s">
        <v>52</v>
      </c>
      <c r="B47" s="79">
        <v>158.6</v>
      </c>
      <c r="C47" s="80">
        <v>210.1</v>
      </c>
      <c r="D47" s="80">
        <v>171.3</v>
      </c>
      <c r="E47" s="79">
        <f t="shared" si="7"/>
        <v>38.79999999999998</v>
      </c>
      <c r="F47" s="79">
        <f t="shared" si="5"/>
        <v>81.53260352213233</v>
      </c>
      <c r="G47" s="79">
        <f t="shared" si="4"/>
        <v>12.700000000000017</v>
      </c>
      <c r="H47" s="48"/>
      <c r="I47" s="56">
        <v>170302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 s="85" customFormat="1" ht="29.25" customHeight="1" hidden="1">
      <c r="A48" s="82" t="s">
        <v>143</v>
      </c>
      <c r="B48" s="46"/>
      <c r="C48" s="83"/>
      <c r="D48" s="83"/>
      <c r="E48" s="40">
        <f t="shared" si="7"/>
        <v>0</v>
      </c>
      <c r="F48" s="40" t="e">
        <f t="shared" si="5"/>
        <v>#DIV/0!</v>
      </c>
      <c r="G48" s="79">
        <f t="shared" si="4"/>
        <v>0</v>
      </c>
      <c r="H48" s="48" t="e">
        <f>D48/B48*100</f>
        <v>#DIV/0!</v>
      </c>
      <c r="I48" s="84">
        <v>170603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</row>
    <row r="49" spans="1:61" s="85" customFormat="1" ht="26.25" customHeight="1">
      <c r="A49" s="82" t="s">
        <v>53</v>
      </c>
      <c r="B49" s="47">
        <v>2283.1</v>
      </c>
      <c r="C49" s="47">
        <v>5399.1</v>
      </c>
      <c r="D49" s="47">
        <v>5165.944</v>
      </c>
      <c r="E49" s="46">
        <f t="shared" si="7"/>
        <v>233.15599999999995</v>
      </c>
      <c r="F49" s="46">
        <f t="shared" si="5"/>
        <v>95.68157655905614</v>
      </c>
      <c r="G49" s="80">
        <f t="shared" si="4"/>
        <v>2882.8440000000005</v>
      </c>
      <c r="H49" s="54">
        <f>D49/B49*100</f>
        <v>226.26884499145902</v>
      </c>
      <c r="I49" s="56">
        <v>170703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</row>
    <row r="50" spans="1:9" ht="17.25" customHeight="1">
      <c r="A50" s="38" t="s">
        <v>54</v>
      </c>
      <c r="B50" s="65"/>
      <c r="C50" s="39">
        <v>2</v>
      </c>
      <c r="D50" s="86">
        <v>2</v>
      </c>
      <c r="E50" s="40">
        <f t="shared" si="7"/>
        <v>0</v>
      </c>
      <c r="F50" s="40">
        <f t="shared" si="5"/>
        <v>100</v>
      </c>
      <c r="G50" s="40">
        <f t="shared" si="4"/>
        <v>2</v>
      </c>
      <c r="H50" s="48"/>
      <c r="I50" s="2">
        <v>180000</v>
      </c>
    </row>
    <row r="51" spans="1:61" s="43" customFormat="1" ht="15.75" customHeight="1">
      <c r="A51" s="38" t="s">
        <v>55</v>
      </c>
      <c r="B51" s="39">
        <v>83.2</v>
      </c>
      <c r="C51" s="39">
        <v>501.4</v>
      </c>
      <c r="D51" s="39">
        <v>468.781</v>
      </c>
      <c r="E51" s="40">
        <f t="shared" si="7"/>
        <v>32.61899999999997</v>
      </c>
      <c r="F51" s="40">
        <f t="shared" si="5"/>
        <v>93.49441563621859</v>
      </c>
      <c r="G51" s="40">
        <f t="shared" si="4"/>
        <v>385.581</v>
      </c>
      <c r="H51" s="41">
        <f>D51/B51*100</f>
        <v>563.4387019230769</v>
      </c>
      <c r="I51" s="42">
        <v>210105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1:61" s="43" customFormat="1" ht="40.5" customHeight="1">
      <c r="A52" s="38" t="s">
        <v>56</v>
      </c>
      <c r="B52" s="39">
        <v>253</v>
      </c>
      <c r="C52" s="39"/>
      <c r="D52" s="39"/>
      <c r="E52" s="40">
        <f t="shared" si="7"/>
        <v>0</v>
      </c>
      <c r="F52" s="40"/>
      <c r="G52" s="40">
        <f t="shared" si="4"/>
        <v>-253</v>
      </c>
      <c r="H52" s="41">
        <f>D52/B52*100</f>
        <v>0</v>
      </c>
      <c r="I52" s="42">
        <v>250344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</row>
    <row r="53" spans="1:61" s="43" customFormat="1" ht="15.75" customHeight="1">
      <c r="A53" s="38" t="s">
        <v>57</v>
      </c>
      <c r="B53" s="40">
        <f>B56+B54+B55</f>
        <v>907</v>
      </c>
      <c r="C53" s="39">
        <f>C56+C54+C55</f>
        <v>846.84</v>
      </c>
      <c r="D53" s="39">
        <f>D56+D54+D55</f>
        <v>481.97</v>
      </c>
      <c r="E53" s="40">
        <f t="shared" si="7"/>
        <v>364.87</v>
      </c>
      <c r="F53" s="40">
        <f aca="true" t="shared" si="8" ref="F53:F100">D53/C53*100</f>
        <v>56.91393887865477</v>
      </c>
      <c r="G53" s="40">
        <f t="shared" si="4"/>
        <v>-425.03</v>
      </c>
      <c r="H53" s="41">
        <f>D53/B53*100</f>
        <v>53.13891951488424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</row>
    <row r="54" spans="1:61" s="43" customFormat="1" ht="16.5" customHeight="1">
      <c r="A54" s="45" t="s">
        <v>58</v>
      </c>
      <c r="B54" s="65">
        <v>0</v>
      </c>
      <c r="C54" s="53">
        <v>211.9</v>
      </c>
      <c r="D54" s="53">
        <v>0</v>
      </c>
      <c r="E54" s="46">
        <f t="shared" si="7"/>
        <v>211.9</v>
      </c>
      <c r="F54" s="46">
        <f t="shared" si="8"/>
        <v>0</v>
      </c>
      <c r="G54" s="40">
        <f t="shared" si="4"/>
        <v>0</v>
      </c>
      <c r="H54" s="48"/>
      <c r="I54" s="42">
        <v>250102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</row>
    <row r="55" spans="1:61" s="43" customFormat="1" ht="15" customHeight="1" hidden="1">
      <c r="A55" s="45" t="s">
        <v>59</v>
      </c>
      <c r="B55" s="65"/>
      <c r="C55" s="53"/>
      <c r="D55" s="53"/>
      <c r="E55" s="46">
        <f t="shared" si="7"/>
        <v>0</v>
      </c>
      <c r="F55" s="46" t="e">
        <f t="shared" si="8"/>
        <v>#DIV/0!</v>
      </c>
      <c r="G55" s="46">
        <f t="shared" si="4"/>
        <v>0</v>
      </c>
      <c r="H55" s="41" t="e">
        <f aca="true" t="shared" si="9" ref="H55:H70">D55/B55*100</f>
        <v>#DIV/0!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</row>
    <row r="56" spans="1:61" s="43" customFormat="1" ht="15" customHeight="1" thickBot="1">
      <c r="A56" s="45" t="s">
        <v>60</v>
      </c>
      <c r="B56" s="65">
        <v>907</v>
      </c>
      <c r="C56" s="53">
        <v>634.94</v>
      </c>
      <c r="D56" s="53">
        <v>481.97</v>
      </c>
      <c r="E56" s="46">
        <f t="shared" si="7"/>
        <v>152.97000000000003</v>
      </c>
      <c r="F56" s="46">
        <f t="shared" si="8"/>
        <v>75.90795980722588</v>
      </c>
      <c r="G56" s="46">
        <f aca="true" t="shared" si="10" ref="G56:G73">D56-B56</f>
        <v>-425.03</v>
      </c>
      <c r="H56" s="48">
        <f t="shared" si="9"/>
        <v>53.13891951488424</v>
      </c>
      <c r="I56" s="42">
        <v>250404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</row>
    <row r="57" spans="1:61" s="43" customFormat="1" ht="14.25" customHeight="1" hidden="1">
      <c r="A57" s="87" t="s">
        <v>61</v>
      </c>
      <c r="B57" s="88"/>
      <c r="C57" s="89">
        <f>75+245</f>
        <v>320</v>
      </c>
      <c r="D57" s="89"/>
      <c r="E57" s="40">
        <f t="shared" si="7"/>
        <v>320</v>
      </c>
      <c r="F57" s="40">
        <f t="shared" si="8"/>
        <v>0</v>
      </c>
      <c r="G57" s="40">
        <f t="shared" si="10"/>
        <v>0</v>
      </c>
      <c r="H57" s="41" t="e">
        <f t="shared" si="9"/>
        <v>#DIV/0!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</row>
    <row r="58" spans="1:61" s="43" customFormat="1" ht="14.25" customHeight="1" hidden="1">
      <c r="A58" s="87" t="s">
        <v>62</v>
      </c>
      <c r="B58" s="88"/>
      <c r="C58" s="89">
        <v>47.8</v>
      </c>
      <c r="D58" s="89"/>
      <c r="E58" s="40">
        <f t="shared" si="7"/>
        <v>47.8</v>
      </c>
      <c r="F58" s="40">
        <f t="shared" si="8"/>
        <v>0</v>
      </c>
      <c r="G58" s="40">
        <f t="shared" si="10"/>
        <v>0</v>
      </c>
      <c r="H58" s="41" t="e">
        <f t="shared" si="9"/>
        <v>#DIV/0!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</row>
    <row r="59" spans="1:61" s="43" customFormat="1" ht="15.75" customHeight="1" hidden="1">
      <c r="A59" s="87" t="s">
        <v>63</v>
      </c>
      <c r="B59" s="88"/>
      <c r="C59" s="89">
        <v>218.6</v>
      </c>
      <c r="D59" s="89"/>
      <c r="E59" s="40">
        <f t="shared" si="7"/>
        <v>218.6</v>
      </c>
      <c r="F59" s="40">
        <f t="shared" si="8"/>
        <v>0</v>
      </c>
      <c r="G59" s="40">
        <f t="shared" si="10"/>
        <v>0</v>
      </c>
      <c r="H59" s="41" t="e">
        <f t="shared" si="9"/>
        <v>#DIV/0!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</row>
    <row r="60" spans="1:61" s="43" customFormat="1" ht="15.75" customHeight="1" hidden="1">
      <c r="A60" s="87" t="s">
        <v>64</v>
      </c>
      <c r="B60" s="88"/>
      <c r="C60" s="89">
        <v>65</v>
      </c>
      <c r="D60" s="89"/>
      <c r="E60" s="40">
        <f t="shared" si="7"/>
        <v>65</v>
      </c>
      <c r="F60" s="40">
        <f t="shared" si="8"/>
        <v>0</v>
      </c>
      <c r="G60" s="40">
        <f t="shared" si="10"/>
        <v>0</v>
      </c>
      <c r="H60" s="41" t="e">
        <f t="shared" si="9"/>
        <v>#DIV/0!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</row>
    <row r="61" spans="1:61" s="43" customFormat="1" ht="21.75" customHeight="1" hidden="1">
      <c r="A61" s="87" t="s">
        <v>65</v>
      </c>
      <c r="B61" s="88"/>
      <c r="C61" s="89">
        <v>18.4</v>
      </c>
      <c r="D61" s="89"/>
      <c r="E61" s="40">
        <f t="shared" si="7"/>
        <v>18.4</v>
      </c>
      <c r="F61" s="40">
        <f t="shared" si="8"/>
        <v>0</v>
      </c>
      <c r="G61" s="40">
        <f t="shared" si="10"/>
        <v>0</v>
      </c>
      <c r="H61" s="41" t="e">
        <f t="shared" si="9"/>
        <v>#DIV/0!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</row>
    <row r="62" spans="1:61" s="43" customFormat="1" ht="15.75" customHeight="1" hidden="1">
      <c r="A62" s="87" t="s">
        <v>66</v>
      </c>
      <c r="B62" s="88"/>
      <c r="C62" s="89">
        <v>210</v>
      </c>
      <c r="D62" s="89"/>
      <c r="E62" s="40">
        <f t="shared" si="7"/>
        <v>210</v>
      </c>
      <c r="F62" s="40">
        <f t="shared" si="8"/>
        <v>0</v>
      </c>
      <c r="G62" s="40">
        <f t="shared" si="10"/>
        <v>0</v>
      </c>
      <c r="H62" s="41" t="e">
        <f t="shared" si="9"/>
        <v>#DIV/0!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</row>
    <row r="63" spans="1:61" s="43" customFormat="1" ht="15.75" customHeight="1" hidden="1">
      <c r="A63" s="90" t="s">
        <v>67</v>
      </c>
      <c r="B63" s="88"/>
      <c r="C63" s="89">
        <v>60</v>
      </c>
      <c r="D63" s="89"/>
      <c r="E63" s="40">
        <f t="shared" si="7"/>
        <v>60</v>
      </c>
      <c r="F63" s="40">
        <f t="shared" si="8"/>
        <v>0</v>
      </c>
      <c r="G63" s="40">
        <f t="shared" si="10"/>
        <v>0</v>
      </c>
      <c r="H63" s="41" t="e">
        <f t="shared" si="9"/>
        <v>#DIV/0!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</row>
    <row r="64" spans="1:61" s="43" customFormat="1" ht="16.5" customHeight="1" hidden="1">
      <c r="A64" s="87" t="s">
        <v>68</v>
      </c>
      <c r="B64" s="88"/>
      <c r="C64" s="89">
        <v>25.1</v>
      </c>
      <c r="D64" s="89"/>
      <c r="E64" s="40">
        <f t="shared" si="7"/>
        <v>25.1</v>
      </c>
      <c r="F64" s="40">
        <f t="shared" si="8"/>
        <v>0</v>
      </c>
      <c r="G64" s="40">
        <f t="shared" si="10"/>
        <v>0</v>
      </c>
      <c r="H64" s="41" t="e">
        <f t="shared" si="9"/>
        <v>#DIV/0!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</row>
    <row r="65" spans="1:61" s="43" customFormat="1" ht="15.75" customHeight="1" hidden="1">
      <c r="A65" s="87" t="s">
        <v>69</v>
      </c>
      <c r="B65" s="88"/>
      <c r="C65" s="89">
        <v>1</v>
      </c>
      <c r="D65" s="89"/>
      <c r="E65" s="40">
        <f t="shared" si="7"/>
        <v>1</v>
      </c>
      <c r="F65" s="40">
        <f t="shared" si="8"/>
        <v>0</v>
      </c>
      <c r="G65" s="40">
        <f t="shared" si="10"/>
        <v>0</v>
      </c>
      <c r="H65" s="41" t="e">
        <f t="shared" si="9"/>
        <v>#DIV/0!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</row>
    <row r="66" spans="1:61" s="43" customFormat="1" ht="14.25" customHeight="1" hidden="1">
      <c r="A66" s="87" t="s">
        <v>70</v>
      </c>
      <c r="B66" s="88"/>
      <c r="C66" s="89">
        <v>18</v>
      </c>
      <c r="D66" s="89"/>
      <c r="E66" s="40">
        <f t="shared" si="7"/>
        <v>18</v>
      </c>
      <c r="F66" s="40">
        <f t="shared" si="8"/>
        <v>0</v>
      </c>
      <c r="G66" s="40">
        <f t="shared" si="10"/>
        <v>0</v>
      </c>
      <c r="H66" s="41" t="e">
        <f t="shared" si="9"/>
        <v>#DIV/0!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</row>
    <row r="67" spans="1:61" s="43" customFormat="1" ht="14.25" customHeight="1" hidden="1">
      <c r="A67" s="87" t="s">
        <v>71</v>
      </c>
      <c r="B67" s="88"/>
      <c r="C67" s="89">
        <v>80</v>
      </c>
      <c r="D67" s="89"/>
      <c r="E67" s="40">
        <f t="shared" si="7"/>
        <v>80</v>
      </c>
      <c r="F67" s="40">
        <f t="shared" si="8"/>
        <v>0</v>
      </c>
      <c r="G67" s="40">
        <f t="shared" si="10"/>
        <v>0</v>
      </c>
      <c r="H67" s="41" t="e">
        <f t="shared" si="9"/>
        <v>#DIV/0!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</row>
    <row r="68" spans="1:61" s="43" customFormat="1" ht="2.25" customHeight="1" hidden="1" thickBot="1">
      <c r="A68" s="91" t="s">
        <v>72</v>
      </c>
      <c r="B68" s="92"/>
      <c r="C68" s="93"/>
      <c r="D68" s="93"/>
      <c r="E68" s="94">
        <f t="shared" si="7"/>
        <v>0</v>
      </c>
      <c r="F68" s="94" t="e">
        <f t="shared" si="8"/>
        <v>#DIV/0!</v>
      </c>
      <c r="G68" s="94">
        <f t="shared" si="10"/>
        <v>0</v>
      </c>
      <c r="H68" s="95" t="e">
        <f t="shared" si="9"/>
        <v>#DIV/0!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</row>
    <row r="69" spans="1:61" s="101" customFormat="1" ht="18.75" customHeight="1" thickBot="1">
      <c r="A69" s="96" t="s">
        <v>73</v>
      </c>
      <c r="B69" s="97">
        <f>B9+B11+B13+B14+B24+B34+B35+B40+B42+B50+B51+B52+B53</f>
        <v>266549.9</v>
      </c>
      <c r="C69" s="97">
        <f>C9+C11+C13+C14+C24+C34+C35+C40+C42+C50+C51+C52+C53</f>
        <v>397733.4800000001</v>
      </c>
      <c r="D69" s="97">
        <f>D9+D11+D13+D14+D24+D34+D35+D40+D42+D50+D51+D52+D53</f>
        <v>328096.909</v>
      </c>
      <c r="E69" s="97">
        <f t="shared" si="7"/>
        <v>69636.57100000011</v>
      </c>
      <c r="F69" s="97">
        <f t="shared" si="8"/>
        <v>82.49164968460786</v>
      </c>
      <c r="G69" s="97">
        <f t="shared" si="10"/>
        <v>61547.00899999996</v>
      </c>
      <c r="H69" s="98">
        <f t="shared" si="9"/>
        <v>123.09023901340798</v>
      </c>
      <c r="I69" s="99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</row>
    <row r="70" spans="1:61" s="43" customFormat="1" ht="19.5" customHeight="1" thickBot="1">
      <c r="A70" s="102" t="s">
        <v>74</v>
      </c>
      <c r="B70" s="103">
        <f>B71+B72+B73+B75+B74</f>
        <v>3314.2</v>
      </c>
      <c r="C70" s="104">
        <f>C71+C72+C73</f>
        <v>2644.2</v>
      </c>
      <c r="D70" s="104">
        <f>D71+D72+D73</f>
        <v>2267.3</v>
      </c>
      <c r="E70" s="105">
        <f t="shared" si="7"/>
        <v>376.89999999999964</v>
      </c>
      <c r="F70" s="105">
        <f t="shared" si="8"/>
        <v>85.74616140987824</v>
      </c>
      <c r="G70" s="105">
        <f t="shared" si="10"/>
        <v>-1046.8999999999996</v>
      </c>
      <c r="H70" s="106">
        <f t="shared" si="9"/>
        <v>68.41168306076882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</row>
    <row r="71" spans="1:9" ht="18" customHeight="1">
      <c r="A71" s="107" t="s">
        <v>75</v>
      </c>
      <c r="B71" s="108"/>
      <c r="C71" s="109">
        <v>2019.2</v>
      </c>
      <c r="D71" s="109">
        <v>1782.2</v>
      </c>
      <c r="E71" s="110">
        <f t="shared" si="7"/>
        <v>237</v>
      </c>
      <c r="F71" s="110">
        <f t="shared" si="8"/>
        <v>88.26267828843106</v>
      </c>
      <c r="G71" s="110">
        <f t="shared" si="10"/>
        <v>1782.2</v>
      </c>
      <c r="H71" s="67"/>
      <c r="I71" s="2">
        <v>250311</v>
      </c>
    </row>
    <row r="72" spans="1:9" ht="30.75" customHeight="1">
      <c r="A72" s="45" t="s">
        <v>76</v>
      </c>
      <c r="B72" s="111">
        <v>1405.2</v>
      </c>
      <c r="C72" s="112">
        <v>400</v>
      </c>
      <c r="D72" s="112">
        <v>389.1</v>
      </c>
      <c r="E72" s="46">
        <f t="shared" si="7"/>
        <v>10.899999999999977</v>
      </c>
      <c r="F72" s="46">
        <f t="shared" si="8"/>
        <v>97.275</v>
      </c>
      <c r="G72" s="46">
        <f t="shared" si="10"/>
        <v>-1016.1</v>
      </c>
      <c r="H72" s="48">
        <f>D72/B72*100</f>
        <v>27.69000853970965</v>
      </c>
      <c r="I72" s="2">
        <v>250325</v>
      </c>
    </row>
    <row r="73" spans="1:9" ht="27.75" customHeight="1">
      <c r="A73" s="52" t="s">
        <v>77</v>
      </c>
      <c r="B73" s="113">
        <v>1909</v>
      </c>
      <c r="C73" s="112">
        <v>225</v>
      </c>
      <c r="D73" s="112">
        <v>96</v>
      </c>
      <c r="E73" s="46">
        <f aca="true" t="shared" si="11" ref="E73:E104">C73-D73</f>
        <v>129</v>
      </c>
      <c r="F73" s="46">
        <f t="shared" si="8"/>
        <v>42.66666666666667</v>
      </c>
      <c r="G73" s="47">
        <f t="shared" si="10"/>
        <v>-1813</v>
      </c>
      <c r="H73" s="54">
        <f>D73/B73*100</f>
        <v>5.028810895756941</v>
      </c>
      <c r="I73" s="2">
        <v>250313</v>
      </c>
    </row>
    <row r="74" spans="1:8" ht="27.75" customHeight="1" hidden="1">
      <c r="A74" s="107" t="s">
        <v>78</v>
      </c>
      <c r="B74" s="108"/>
      <c r="C74" s="114"/>
      <c r="D74" s="114"/>
      <c r="E74" s="40">
        <f t="shared" si="11"/>
        <v>0</v>
      </c>
      <c r="F74" s="40" t="e">
        <f t="shared" si="8"/>
        <v>#DIV/0!</v>
      </c>
      <c r="G74" s="110"/>
      <c r="H74" s="67"/>
    </row>
    <row r="75" spans="1:8" ht="27" customHeight="1" hidden="1">
      <c r="A75" s="45" t="s">
        <v>79</v>
      </c>
      <c r="B75" s="111"/>
      <c r="C75" s="115"/>
      <c r="D75" s="115"/>
      <c r="E75" s="40">
        <f t="shared" si="11"/>
        <v>0</v>
      </c>
      <c r="F75" s="40" t="e">
        <f t="shared" si="8"/>
        <v>#DIV/0!</v>
      </c>
      <c r="G75" s="46">
        <f aca="true" t="shared" si="12" ref="G75:G100">D75-B75</f>
        <v>0</v>
      </c>
      <c r="H75" s="48" t="e">
        <f>D75/B75*100</f>
        <v>#DIV/0!</v>
      </c>
    </row>
    <row r="76" spans="1:61" s="43" customFormat="1" ht="30" customHeight="1" thickBot="1">
      <c r="A76" s="116" t="s">
        <v>80</v>
      </c>
      <c r="B76" s="117">
        <v>440</v>
      </c>
      <c r="C76" s="118">
        <v>300</v>
      </c>
      <c r="D76" s="118">
        <v>300</v>
      </c>
      <c r="E76" s="94">
        <f t="shared" si="11"/>
        <v>0</v>
      </c>
      <c r="F76" s="94">
        <f t="shared" si="8"/>
        <v>100</v>
      </c>
      <c r="G76" s="94">
        <f t="shared" si="12"/>
        <v>-140</v>
      </c>
      <c r="H76" s="119">
        <f>D76/B76*100</f>
        <v>68.18181818181817</v>
      </c>
      <c r="I76" s="42">
        <v>250306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</row>
    <row r="77" spans="1:61" s="101" customFormat="1" ht="18" customHeight="1" thickBot="1">
      <c r="A77" s="120" t="s">
        <v>81</v>
      </c>
      <c r="B77" s="121">
        <f>B69+B70+B76</f>
        <v>270304.10000000003</v>
      </c>
      <c r="C77" s="121">
        <f>C69+C70+C76</f>
        <v>400677.6800000001</v>
      </c>
      <c r="D77" s="121">
        <f>D69+D70+D76</f>
        <v>330664.209</v>
      </c>
      <c r="E77" s="122">
        <f t="shared" si="11"/>
        <v>70013.47100000014</v>
      </c>
      <c r="F77" s="122">
        <f t="shared" si="8"/>
        <v>82.52623630045973</v>
      </c>
      <c r="G77" s="122">
        <f t="shared" si="12"/>
        <v>60360.10899999994</v>
      </c>
      <c r="H77" s="123">
        <f>D77/B77*100</f>
        <v>122.33044522817076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</row>
    <row r="78" spans="1:61" s="43" customFormat="1" ht="19.5" customHeight="1" hidden="1" thickBot="1">
      <c r="A78" s="124" t="s">
        <v>82</v>
      </c>
      <c r="B78" s="125"/>
      <c r="C78" s="126"/>
      <c r="D78" s="126"/>
      <c r="E78" s="127">
        <f t="shared" si="11"/>
        <v>0</v>
      </c>
      <c r="F78" s="127" t="e">
        <f t="shared" si="8"/>
        <v>#DIV/0!</v>
      </c>
      <c r="G78" s="128">
        <f t="shared" si="12"/>
        <v>0</v>
      </c>
      <c r="H78" s="129" t="e">
        <f>D78/B78*100</f>
        <v>#DIV/0!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</row>
    <row r="79" spans="1:61" s="43" customFormat="1" ht="20.25" customHeight="1" hidden="1" thickBot="1">
      <c r="A79" s="102" t="s">
        <v>83</v>
      </c>
      <c r="B79" s="130"/>
      <c r="C79" s="104">
        <f>C81</f>
        <v>0</v>
      </c>
      <c r="D79" s="104">
        <f>D81</f>
        <v>0</v>
      </c>
      <c r="E79" s="40">
        <f t="shared" si="11"/>
        <v>0</v>
      </c>
      <c r="F79" s="40" t="e">
        <f t="shared" si="8"/>
        <v>#DIV/0!</v>
      </c>
      <c r="G79" s="105">
        <f t="shared" si="12"/>
        <v>0</v>
      </c>
      <c r="H79" s="106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</row>
    <row r="80" spans="1:61" s="43" customFormat="1" ht="30" customHeight="1" hidden="1" thickBot="1">
      <c r="A80" s="131" t="s">
        <v>84</v>
      </c>
      <c r="B80" s="132"/>
      <c r="C80" s="109"/>
      <c r="D80" s="109"/>
      <c r="E80" s="40">
        <f t="shared" si="11"/>
        <v>0</v>
      </c>
      <c r="F80" s="40" t="e">
        <f t="shared" si="8"/>
        <v>#DIV/0!</v>
      </c>
      <c r="G80" s="46">
        <f t="shared" si="12"/>
        <v>0</v>
      </c>
      <c r="H80" s="106" t="e">
        <f>D80/B80*100</f>
        <v>#DIV/0!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</row>
    <row r="81" spans="1:61" s="43" customFormat="1" ht="34.5" customHeight="1" hidden="1" thickBot="1">
      <c r="A81" s="133" t="s">
        <v>85</v>
      </c>
      <c r="B81" s="111"/>
      <c r="C81" s="113"/>
      <c r="D81" s="113"/>
      <c r="E81" s="40">
        <f t="shared" si="11"/>
        <v>0</v>
      </c>
      <c r="F81" s="40" t="e">
        <f t="shared" si="8"/>
        <v>#DIV/0!</v>
      </c>
      <c r="G81" s="46">
        <f t="shared" si="12"/>
        <v>0</v>
      </c>
      <c r="H81" s="106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</row>
    <row r="82" spans="1:61" s="43" customFormat="1" ht="60" customHeight="1" hidden="1" thickBot="1">
      <c r="A82" s="107" t="s">
        <v>86</v>
      </c>
      <c r="B82" s="108"/>
      <c r="C82" s="134"/>
      <c r="D82" s="134"/>
      <c r="E82" s="40">
        <f t="shared" si="11"/>
        <v>0</v>
      </c>
      <c r="F82" s="40" t="e">
        <f t="shared" si="8"/>
        <v>#DIV/0!</v>
      </c>
      <c r="G82" s="127">
        <f t="shared" si="12"/>
        <v>0</v>
      </c>
      <c r="H82" s="106" t="e">
        <f aca="true" t="shared" si="13" ref="H82:H94">D82/B82*100</f>
        <v>#DIV/0!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</row>
    <row r="83" spans="1:61" s="43" customFormat="1" ht="40.5" customHeight="1" hidden="1" thickBot="1">
      <c r="A83" s="45" t="s">
        <v>87</v>
      </c>
      <c r="B83" s="111"/>
      <c r="C83" s="135"/>
      <c r="D83" s="135"/>
      <c r="E83" s="40">
        <f t="shared" si="11"/>
        <v>0</v>
      </c>
      <c r="F83" s="40" t="e">
        <f t="shared" si="8"/>
        <v>#DIV/0!</v>
      </c>
      <c r="G83" s="40">
        <f t="shared" si="12"/>
        <v>0</v>
      </c>
      <c r="H83" s="106" t="e">
        <f t="shared" si="13"/>
        <v>#DIV/0!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</row>
    <row r="84" spans="1:61" s="43" customFormat="1" ht="26.25" customHeight="1" hidden="1" thickBot="1">
      <c r="A84" s="45" t="s">
        <v>88</v>
      </c>
      <c r="B84" s="111"/>
      <c r="C84" s="135"/>
      <c r="D84" s="135"/>
      <c r="E84" s="40">
        <f t="shared" si="11"/>
        <v>0</v>
      </c>
      <c r="F84" s="40" t="e">
        <f t="shared" si="8"/>
        <v>#DIV/0!</v>
      </c>
      <c r="G84" s="40">
        <f t="shared" si="12"/>
        <v>0</v>
      </c>
      <c r="H84" s="106" t="e">
        <f t="shared" si="13"/>
        <v>#DIV/0!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</row>
    <row r="85" spans="1:61" s="43" customFormat="1" ht="30" customHeight="1" hidden="1" thickBot="1">
      <c r="A85" s="136" t="s">
        <v>89</v>
      </c>
      <c r="B85" s="137"/>
      <c r="C85" s="138"/>
      <c r="D85" s="138"/>
      <c r="E85" s="40">
        <f t="shared" si="11"/>
        <v>0</v>
      </c>
      <c r="F85" s="40" t="e">
        <f t="shared" si="8"/>
        <v>#DIV/0!</v>
      </c>
      <c r="G85" s="139">
        <f t="shared" si="12"/>
        <v>0</v>
      </c>
      <c r="H85" s="106" t="e">
        <f t="shared" si="13"/>
        <v>#DIV/0!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</row>
    <row r="86" spans="1:61" s="43" customFormat="1" ht="48" customHeight="1" hidden="1">
      <c r="A86" s="140" t="s">
        <v>90</v>
      </c>
      <c r="B86" s="108"/>
      <c r="C86" s="134"/>
      <c r="D86" s="134"/>
      <c r="E86" s="40">
        <f t="shared" si="11"/>
        <v>0</v>
      </c>
      <c r="F86" s="40" t="e">
        <f t="shared" si="8"/>
        <v>#DIV/0!</v>
      </c>
      <c r="G86" s="127">
        <f t="shared" si="12"/>
        <v>0</v>
      </c>
      <c r="H86" s="141" t="e">
        <f t="shared" si="13"/>
        <v>#DIV/0!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</row>
    <row r="87" spans="1:61" s="43" customFormat="1" ht="18" customHeight="1" hidden="1" thickBot="1">
      <c r="A87" s="91"/>
      <c r="B87" s="142"/>
      <c r="C87" s="143"/>
      <c r="D87" s="143"/>
      <c r="E87" s="94">
        <f t="shared" si="11"/>
        <v>0</v>
      </c>
      <c r="F87" s="94" t="e">
        <f t="shared" si="8"/>
        <v>#DIV/0!</v>
      </c>
      <c r="G87" s="94">
        <f t="shared" si="12"/>
        <v>0</v>
      </c>
      <c r="H87" s="95" t="e">
        <f t="shared" si="13"/>
        <v>#DIV/0!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</row>
    <row r="88" spans="1:8" ht="27.75" customHeight="1" thickBot="1">
      <c r="A88" s="102" t="s">
        <v>91</v>
      </c>
      <c r="B88" s="104">
        <f>B90+B91+B92+B93+B94+B95+B89+B96+B98+B97</f>
        <v>81041.09999999999</v>
      </c>
      <c r="C88" s="104">
        <f>C90+C91+C92+C93+C94+C95</f>
        <v>140941.48799999998</v>
      </c>
      <c r="D88" s="104">
        <f>D90+D91+D92+D93+D94+D95</f>
        <v>107890.81499999999</v>
      </c>
      <c r="E88" s="105">
        <f t="shared" si="11"/>
        <v>33050.672999999995</v>
      </c>
      <c r="F88" s="105">
        <f t="shared" si="8"/>
        <v>76.55007516310597</v>
      </c>
      <c r="G88" s="105">
        <f t="shared" si="12"/>
        <v>26849.714999999997</v>
      </c>
      <c r="H88" s="106">
        <f t="shared" si="13"/>
        <v>133.13098538889528</v>
      </c>
    </row>
    <row r="89" spans="1:8" ht="47.25" customHeight="1" hidden="1" thickBot="1">
      <c r="A89" s="140" t="s">
        <v>90</v>
      </c>
      <c r="B89" s="144"/>
      <c r="C89" s="145"/>
      <c r="D89" s="145"/>
      <c r="E89" s="127">
        <f t="shared" si="11"/>
        <v>0</v>
      </c>
      <c r="F89" s="127" t="e">
        <f t="shared" si="8"/>
        <v>#DIV/0!</v>
      </c>
      <c r="G89" s="146">
        <f t="shared" si="12"/>
        <v>0</v>
      </c>
      <c r="H89" s="147" t="e">
        <f t="shared" si="13"/>
        <v>#DIV/0!</v>
      </c>
    </row>
    <row r="90" spans="1:10" ht="42.75" customHeight="1">
      <c r="A90" s="148" t="s">
        <v>92</v>
      </c>
      <c r="B90" s="149">
        <v>68586.7</v>
      </c>
      <c r="C90" s="150">
        <v>115796.3</v>
      </c>
      <c r="D90" s="150">
        <v>93654.506</v>
      </c>
      <c r="E90" s="46">
        <f t="shared" si="11"/>
        <v>22141.79400000001</v>
      </c>
      <c r="F90" s="46">
        <f t="shared" si="8"/>
        <v>80.87866883484187</v>
      </c>
      <c r="G90" s="151">
        <f t="shared" si="12"/>
        <v>25067.805999999997</v>
      </c>
      <c r="H90" s="152">
        <f t="shared" si="13"/>
        <v>136.54907729924315</v>
      </c>
      <c r="I90" s="8">
        <v>250326</v>
      </c>
      <c r="J90" s="8"/>
    </row>
    <row r="91" spans="1:10" ht="29.25" customHeight="1">
      <c r="A91" s="153" t="s">
        <v>93</v>
      </c>
      <c r="B91" s="111">
        <v>9836.8</v>
      </c>
      <c r="C91" s="113">
        <v>19584.5</v>
      </c>
      <c r="D91" s="113">
        <v>10438.101</v>
      </c>
      <c r="E91" s="46">
        <f t="shared" si="11"/>
        <v>9146.399</v>
      </c>
      <c r="F91" s="46">
        <f t="shared" si="8"/>
        <v>53.297766090530786</v>
      </c>
      <c r="G91" s="46">
        <f t="shared" si="12"/>
        <v>601.3010000000013</v>
      </c>
      <c r="H91" s="48">
        <f t="shared" si="13"/>
        <v>106.11277041314251</v>
      </c>
      <c r="I91" s="8">
        <v>250328</v>
      </c>
      <c r="J91" s="8"/>
    </row>
    <row r="92" spans="1:10" ht="27" customHeight="1">
      <c r="A92" s="153" t="s">
        <v>94</v>
      </c>
      <c r="B92" s="111">
        <v>1430.4</v>
      </c>
      <c r="C92" s="113">
        <v>1203.4</v>
      </c>
      <c r="D92" s="113">
        <v>958.518</v>
      </c>
      <c r="E92" s="46">
        <f t="shared" si="11"/>
        <v>244.88200000000006</v>
      </c>
      <c r="F92" s="46">
        <f t="shared" si="8"/>
        <v>79.6508226691042</v>
      </c>
      <c r="G92" s="46">
        <f t="shared" si="12"/>
        <v>-471.88200000000006</v>
      </c>
      <c r="H92" s="48">
        <f t="shared" si="13"/>
        <v>67.01048657718121</v>
      </c>
      <c r="I92" s="8">
        <v>250329</v>
      </c>
      <c r="J92" s="8"/>
    </row>
    <row r="93" spans="1:10" ht="42" customHeight="1">
      <c r="A93" s="153" t="s">
        <v>95</v>
      </c>
      <c r="B93" s="111">
        <v>207.9</v>
      </c>
      <c r="C93" s="113">
        <v>268.6</v>
      </c>
      <c r="D93" s="113">
        <v>182.768</v>
      </c>
      <c r="E93" s="46">
        <f t="shared" si="11"/>
        <v>85.83200000000002</v>
      </c>
      <c r="F93" s="46">
        <f t="shared" si="8"/>
        <v>68.04467609828741</v>
      </c>
      <c r="G93" s="46">
        <f t="shared" si="12"/>
        <v>-25.132000000000005</v>
      </c>
      <c r="H93" s="48">
        <f t="shared" si="13"/>
        <v>87.9114959114959</v>
      </c>
      <c r="I93" s="8">
        <v>250330</v>
      </c>
      <c r="J93" s="8"/>
    </row>
    <row r="94" spans="1:10" ht="40.5" customHeight="1">
      <c r="A94" s="45" t="s">
        <v>96</v>
      </c>
      <c r="B94" s="65">
        <v>979.3</v>
      </c>
      <c r="C94" s="53">
        <v>1440.088</v>
      </c>
      <c r="D94" s="53">
        <v>1260.822</v>
      </c>
      <c r="E94" s="46">
        <f t="shared" si="11"/>
        <v>179.26600000000008</v>
      </c>
      <c r="F94" s="46">
        <f t="shared" si="8"/>
        <v>87.55173294965307</v>
      </c>
      <c r="G94" s="46">
        <f t="shared" si="12"/>
        <v>281.52199999999993</v>
      </c>
      <c r="H94" s="48">
        <f t="shared" si="13"/>
        <v>128.74726845706118</v>
      </c>
      <c r="I94" s="8">
        <v>250376</v>
      </c>
      <c r="J94" s="8"/>
    </row>
    <row r="95" spans="1:10" ht="31.5" customHeight="1">
      <c r="A95" s="133" t="s">
        <v>85</v>
      </c>
      <c r="B95" s="111"/>
      <c r="C95" s="113">
        <v>2648.6</v>
      </c>
      <c r="D95" s="113">
        <v>1396.1</v>
      </c>
      <c r="E95" s="46">
        <f t="shared" si="11"/>
        <v>1252.5</v>
      </c>
      <c r="F95" s="46">
        <f t="shared" si="8"/>
        <v>52.71086611794911</v>
      </c>
      <c r="G95" s="46">
        <f t="shared" si="12"/>
        <v>1396.1</v>
      </c>
      <c r="H95" s="48"/>
      <c r="I95" s="7"/>
      <c r="J95" s="7">
        <v>250388</v>
      </c>
    </row>
    <row r="96" spans="1:10" ht="42.75" customHeight="1" hidden="1">
      <c r="A96" s="45" t="s">
        <v>97</v>
      </c>
      <c r="B96" s="65"/>
      <c r="C96" s="154"/>
      <c r="D96" s="53"/>
      <c r="E96" s="40">
        <f t="shared" si="11"/>
        <v>0</v>
      </c>
      <c r="F96" s="40" t="e">
        <f t="shared" si="8"/>
        <v>#DIV/0!</v>
      </c>
      <c r="G96" s="46">
        <f t="shared" si="12"/>
        <v>0</v>
      </c>
      <c r="H96" s="48" t="e">
        <f>D96/B96*100</f>
        <v>#DIV/0!</v>
      </c>
      <c r="I96" s="8">
        <v>250343</v>
      </c>
      <c r="J96" s="8"/>
    </row>
    <row r="97" spans="1:61" s="43" customFormat="1" ht="42.75" customHeight="1" hidden="1">
      <c r="A97" s="155" t="s">
        <v>98</v>
      </c>
      <c r="B97" s="156"/>
      <c r="C97" s="112"/>
      <c r="D97" s="112"/>
      <c r="E97" s="40">
        <f t="shared" si="11"/>
        <v>0</v>
      </c>
      <c r="F97" s="40" t="e">
        <f t="shared" si="8"/>
        <v>#DIV/0!</v>
      </c>
      <c r="G97" s="46">
        <f t="shared" si="12"/>
        <v>0</v>
      </c>
      <c r="H97" s="48" t="e">
        <f>D97/B97*100</f>
        <v>#DIV/0!</v>
      </c>
      <c r="I97" s="157"/>
      <c r="J97" s="158">
        <v>250356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1:61" s="43" customFormat="1" ht="42.75" customHeight="1" hidden="1">
      <c r="A98" s="45" t="s">
        <v>99</v>
      </c>
      <c r="B98" s="111"/>
      <c r="C98" s="113"/>
      <c r="D98" s="113"/>
      <c r="E98" s="40">
        <f t="shared" si="11"/>
        <v>0</v>
      </c>
      <c r="F98" s="40" t="e">
        <f t="shared" si="8"/>
        <v>#DIV/0!</v>
      </c>
      <c r="G98" s="46">
        <f t="shared" si="12"/>
        <v>0</v>
      </c>
      <c r="H98" s="48" t="e">
        <f>D98/B98*100</f>
        <v>#DIV/0!</v>
      </c>
      <c r="I98" s="157"/>
      <c r="J98" s="157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99" spans="1:61" s="43" customFormat="1" ht="17.25" customHeight="1" thickBot="1">
      <c r="A99" s="159" t="s">
        <v>100</v>
      </c>
      <c r="B99" s="160"/>
      <c r="C99" s="161">
        <v>100</v>
      </c>
      <c r="D99" s="161">
        <v>100</v>
      </c>
      <c r="E99" s="94">
        <f t="shared" si="11"/>
        <v>0</v>
      </c>
      <c r="F99" s="94">
        <f t="shared" si="8"/>
        <v>100</v>
      </c>
      <c r="G99" s="162">
        <f t="shared" si="12"/>
        <v>100</v>
      </c>
      <c r="H99" s="119"/>
      <c r="I99" s="157"/>
      <c r="J99" s="158">
        <v>250380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</row>
    <row r="100" spans="1:61" s="170" customFormat="1" ht="19.5" customHeight="1" thickBot="1">
      <c r="A100" s="163" t="s">
        <v>101</v>
      </c>
      <c r="B100" s="164">
        <f>B77+B88+B99</f>
        <v>351345.2</v>
      </c>
      <c r="C100" s="164">
        <f>C77+C79+C88+C99</f>
        <v>541719.1680000001</v>
      </c>
      <c r="D100" s="164">
        <f>D77+D79+D88+D99</f>
        <v>438655.024</v>
      </c>
      <c r="E100" s="165">
        <f t="shared" si="11"/>
        <v>103064.14400000009</v>
      </c>
      <c r="F100" s="165">
        <f t="shared" si="8"/>
        <v>80.97461746083164</v>
      </c>
      <c r="G100" s="165">
        <f t="shared" si="12"/>
        <v>87309.82399999996</v>
      </c>
      <c r="H100" s="166">
        <f>D100/B100*100</f>
        <v>124.85015420731517</v>
      </c>
      <c r="I100" s="167"/>
      <c r="J100" s="167"/>
      <c r="K100" s="168"/>
      <c r="L100" s="168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</row>
    <row r="101" spans="1:11" ht="12.75" customHeight="1">
      <c r="A101" s="33" t="s">
        <v>102</v>
      </c>
      <c r="B101" s="108"/>
      <c r="C101" s="171"/>
      <c r="D101" s="171"/>
      <c r="E101" s="127">
        <f t="shared" si="11"/>
        <v>0</v>
      </c>
      <c r="F101" s="127"/>
      <c r="G101" s="127"/>
      <c r="H101" s="141"/>
      <c r="I101" s="77"/>
      <c r="J101" s="77"/>
      <c r="K101" s="77"/>
    </row>
    <row r="102" spans="1:8" ht="12.75" customHeight="1">
      <c r="A102" s="172" t="s">
        <v>103</v>
      </c>
      <c r="B102" s="173">
        <f>B107+B103</f>
        <v>16341.3</v>
      </c>
      <c r="C102" s="173">
        <f>C103+C107+C108+C106</f>
        <v>29858.100000000002</v>
      </c>
      <c r="D102" s="173">
        <f>D107+D103</f>
        <v>7247.721</v>
      </c>
      <c r="E102" s="40">
        <f t="shared" si="11"/>
        <v>22610.379</v>
      </c>
      <c r="F102" s="40">
        <f aca="true" t="shared" si="14" ref="F102:F109">D102/C102*100</f>
        <v>24.273885478312415</v>
      </c>
      <c r="G102" s="40">
        <f>D102-B102</f>
        <v>-9093.579</v>
      </c>
      <c r="H102" s="41">
        <f>D102/B102*100</f>
        <v>44.3521690440785</v>
      </c>
    </row>
    <row r="103" spans="1:9" ht="12" customHeight="1" hidden="1">
      <c r="A103" s="82" t="s">
        <v>104</v>
      </c>
      <c r="B103" s="113">
        <f>B104+B105</f>
        <v>16291.3</v>
      </c>
      <c r="C103" s="113">
        <f>C104+C105</f>
        <v>27298.300000000003</v>
      </c>
      <c r="D103" s="113">
        <f>D104+D105</f>
        <v>7247.721</v>
      </c>
      <c r="E103" s="40">
        <f t="shared" si="11"/>
        <v>20050.579000000005</v>
      </c>
      <c r="F103" s="40">
        <f t="shared" si="14"/>
        <v>26.550081873230198</v>
      </c>
      <c r="G103" s="46">
        <f>D103-B103</f>
        <v>-9043.579</v>
      </c>
      <c r="H103" s="48">
        <f>D103/B103*100</f>
        <v>44.488291296581615</v>
      </c>
      <c r="I103" s="2">
        <v>150000</v>
      </c>
    </row>
    <row r="104" spans="1:9" ht="15.75" customHeight="1">
      <c r="A104" s="82" t="s">
        <v>105</v>
      </c>
      <c r="B104" s="113">
        <v>16291.3</v>
      </c>
      <c r="C104" s="113">
        <f>27887.9-589.6</f>
        <v>27298.300000000003</v>
      </c>
      <c r="D104" s="113">
        <f>7836.721-589</f>
        <v>7247.721</v>
      </c>
      <c r="E104" s="46">
        <f t="shared" si="11"/>
        <v>20050.579000000005</v>
      </c>
      <c r="F104" s="46">
        <f t="shared" si="14"/>
        <v>26.550081873230198</v>
      </c>
      <c r="G104" s="46">
        <f>D104-B104</f>
        <v>-9043.579</v>
      </c>
      <c r="H104" s="48">
        <f>D104/B104*100</f>
        <v>44.488291296581615</v>
      </c>
      <c r="I104" s="2">
        <v>150101</v>
      </c>
    </row>
    <row r="105" spans="1:9" ht="12" customHeight="1" hidden="1">
      <c r="A105" s="82" t="s">
        <v>106</v>
      </c>
      <c r="B105" s="113"/>
      <c r="C105" s="113"/>
      <c r="D105" s="113"/>
      <c r="E105" s="46">
        <f aca="true" t="shared" si="15" ref="E105:E136">C105-D105</f>
        <v>0</v>
      </c>
      <c r="F105" s="46" t="e">
        <f t="shared" si="14"/>
        <v>#DIV/0!</v>
      </c>
      <c r="G105" s="46">
        <f>D105-B105</f>
        <v>0</v>
      </c>
      <c r="H105" s="48" t="e">
        <f>D105/B105*100</f>
        <v>#DIV/0!</v>
      </c>
      <c r="I105" s="2">
        <v>150122</v>
      </c>
    </row>
    <row r="106" spans="1:8" ht="15" customHeight="1" hidden="1">
      <c r="A106" s="174" t="s">
        <v>107</v>
      </c>
      <c r="B106" s="113"/>
      <c r="C106" s="113"/>
      <c r="D106" s="113"/>
      <c r="E106" s="46">
        <f t="shared" si="15"/>
        <v>0</v>
      </c>
      <c r="F106" s="46" t="e">
        <f t="shared" si="14"/>
        <v>#DIV/0!</v>
      </c>
      <c r="G106" s="46"/>
      <c r="H106" s="48" t="e">
        <f>D106/B106*100</f>
        <v>#DIV/0!</v>
      </c>
    </row>
    <row r="107" spans="1:10" ht="28.5" customHeight="1">
      <c r="A107" s="45" t="s">
        <v>108</v>
      </c>
      <c r="B107" s="113">
        <v>50</v>
      </c>
      <c r="C107" s="113">
        <v>2559.8</v>
      </c>
      <c r="D107" s="113"/>
      <c r="E107" s="46">
        <f t="shared" si="15"/>
        <v>2559.8</v>
      </c>
      <c r="F107" s="46">
        <f t="shared" si="14"/>
        <v>0</v>
      </c>
      <c r="G107" s="46">
        <f>D107-B107</f>
        <v>-50</v>
      </c>
      <c r="H107" s="48"/>
      <c r="I107" s="2">
        <v>180000</v>
      </c>
      <c r="J107" s="2" t="s">
        <v>109</v>
      </c>
    </row>
    <row r="108" spans="1:8" ht="12" customHeight="1" hidden="1">
      <c r="A108" s="82" t="s">
        <v>110</v>
      </c>
      <c r="B108" s="135"/>
      <c r="C108" s="113"/>
      <c r="D108" s="113"/>
      <c r="E108" s="40">
        <f t="shared" si="15"/>
        <v>0</v>
      </c>
      <c r="F108" s="40" t="e">
        <f t="shared" si="14"/>
        <v>#DIV/0!</v>
      </c>
      <c r="G108" s="46">
        <f>D108-B108</f>
        <v>0</v>
      </c>
      <c r="H108" s="48" t="e">
        <f>D108/B108*100</f>
        <v>#DIV/0!</v>
      </c>
    </row>
    <row r="109" spans="1:9" ht="12.75" customHeight="1">
      <c r="A109" s="38" t="s">
        <v>111</v>
      </c>
      <c r="B109" s="175">
        <v>7241.9</v>
      </c>
      <c r="C109" s="175">
        <v>7380</v>
      </c>
      <c r="D109" s="175">
        <v>6367.962</v>
      </c>
      <c r="E109" s="40">
        <f t="shared" si="15"/>
        <v>1012.0379999999996</v>
      </c>
      <c r="F109" s="40">
        <f t="shared" si="14"/>
        <v>86.28674796747968</v>
      </c>
      <c r="G109" s="139">
        <f>D109-B109</f>
        <v>-873.9379999999992</v>
      </c>
      <c r="H109" s="69">
        <f>D109/B109*100</f>
        <v>87.93220011322997</v>
      </c>
      <c r="I109" s="2">
        <v>170000</v>
      </c>
    </row>
    <row r="110" spans="1:8" ht="16.5" customHeight="1">
      <c r="A110" s="82" t="s">
        <v>112</v>
      </c>
      <c r="B110" s="112">
        <v>2112.9</v>
      </c>
      <c r="C110" s="112"/>
      <c r="D110" s="175"/>
      <c r="E110" s="40">
        <f t="shared" si="15"/>
        <v>0</v>
      </c>
      <c r="F110" s="40"/>
      <c r="G110" s="139"/>
      <c r="H110" s="69"/>
    </row>
    <row r="111" spans="1:8" ht="13.5" customHeight="1">
      <c r="A111" s="38" t="s">
        <v>113</v>
      </c>
      <c r="B111" s="175">
        <f>B112+B113</f>
        <v>769.9</v>
      </c>
      <c r="C111" s="175">
        <f>C112+C113</f>
        <v>1721.4</v>
      </c>
      <c r="D111" s="175">
        <f>D112+D113</f>
        <v>412</v>
      </c>
      <c r="E111" s="40">
        <f t="shared" si="15"/>
        <v>1309.4</v>
      </c>
      <c r="F111" s="40">
        <f aca="true" t="shared" si="16" ref="F111:F128">D111/C111*100</f>
        <v>23.93400720343906</v>
      </c>
      <c r="G111" s="139">
        <f aca="true" t="shared" si="17" ref="G111:G134">D111-B111</f>
        <v>-357.9</v>
      </c>
      <c r="H111" s="69">
        <f aca="true" t="shared" si="18" ref="H111:H122">D111/B111*100</f>
        <v>53.513443304325236</v>
      </c>
    </row>
    <row r="112" spans="1:12" ht="26.25" customHeight="1">
      <c r="A112" s="45" t="s">
        <v>114</v>
      </c>
      <c r="B112" s="113">
        <v>377.9</v>
      </c>
      <c r="C112" s="113">
        <v>781.4</v>
      </c>
      <c r="D112" s="113"/>
      <c r="E112" s="46">
        <f t="shared" si="15"/>
        <v>781.4</v>
      </c>
      <c r="F112" s="46">
        <f t="shared" si="16"/>
        <v>0</v>
      </c>
      <c r="G112" s="46">
        <f t="shared" si="17"/>
        <v>-377.9</v>
      </c>
      <c r="H112" s="48">
        <f t="shared" si="18"/>
        <v>0</v>
      </c>
      <c r="I112" s="2">
        <v>240604</v>
      </c>
      <c r="L112" s="77"/>
    </row>
    <row r="113" spans="1:9" ht="27" customHeight="1">
      <c r="A113" s="45" t="s">
        <v>115</v>
      </c>
      <c r="B113" s="113">
        <v>392</v>
      </c>
      <c r="C113" s="113">
        <v>940</v>
      </c>
      <c r="D113" s="113">
        <v>412</v>
      </c>
      <c r="E113" s="46">
        <f t="shared" si="15"/>
        <v>528</v>
      </c>
      <c r="F113" s="46">
        <f t="shared" si="16"/>
        <v>43.829787234042556</v>
      </c>
      <c r="G113" s="46">
        <f t="shared" si="17"/>
        <v>20</v>
      </c>
      <c r="H113" s="48">
        <f t="shared" si="18"/>
        <v>105.10204081632652</v>
      </c>
      <c r="I113" s="2">
        <v>240900</v>
      </c>
    </row>
    <row r="114" spans="1:61" s="43" customFormat="1" ht="13.5" customHeight="1">
      <c r="A114" s="38" t="s">
        <v>116</v>
      </c>
      <c r="B114" s="176">
        <f>B115+B116+B117+B118+B119+B120+B121+B122+B124</f>
        <v>20137.000000000004</v>
      </c>
      <c r="C114" s="176">
        <f>C115+C116+C117+C118+C119+C120+C122+C124+C123+C121</f>
        <v>33474.5</v>
      </c>
      <c r="D114" s="176">
        <f>D115+D116+D117+D118+D119+D120+D122+D124+D123+D121</f>
        <v>22022.637</v>
      </c>
      <c r="E114" s="40">
        <f t="shared" si="15"/>
        <v>11451.863000000001</v>
      </c>
      <c r="F114" s="40">
        <f t="shared" si="16"/>
        <v>65.78929334269368</v>
      </c>
      <c r="G114" s="40">
        <f t="shared" si="17"/>
        <v>1885.6369999999952</v>
      </c>
      <c r="H114" s="41">
        <f t="shared" si="18"/>
        <v>109.36404131697867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</row>
    <row r="115" spans="1:8" ht="13.5" customHeight="1">
      <c r="A115" s="45" t="s">
        <v>117</v>
      </c>
      <c r="B115" s="113">
        <v>1482.7</v>
      </c>
      <c r="C115" s="113">
        <v>2368.6</v>
      </c>
      <c r="D115" s="113">
        <v>1511.764</v>
      </c>
      <c r="E115" s="46">
        <f t="shared" si="15"/>
        <v>856.836</v>
      </c>
      <c r="F115" s="46">
        <f t="shared" si="16"/>
        <v>63.82521320611332</v>
      </c>
      <c r="G115" s="46">
        <f t="shared" si="17"/>
        <v>29.06399999999985</v>
      </c>
      <c r="H115" s="48">
        <f t="shared" si="18"/>
        <v>101.96020772914277</v>
      </c>
    </row>
    <row r="116" spans="1:8" ht="13.5" customHeight="1">
      <c r="A116" s="45" t="s">
        <v>118</v>
      </c>
      <c r="B116" s="113">
        <v>12777.1</v>
      </c>
      <c r="C116" s="113">
        <v>23290.7</v>
      </c>
      <c r="D116" s="113">
        <v>14784.077</v>
      </c>
      <c r="E116" s="46">
        <f t="shared" si="15"/>
        <v>8506.623000000001</v>
      </c>
      <c r="F116" s="46">
        <f t="shared" si="16"/>
        <v>63.476310286938556</v>
      </c>
      <c r="G116" s="46">
        <f t="shared" si="17"/>
        <v>2006.976999999999</v>
      </c>
      <c r="H116" s="48">
        <f t="shared" si="18"/>
        <v>115.70760970799321</v>
      </c>
    </row>
    <row r="117" spans="1:8" ht="12" customHeight="1">
      <c r="A117" s="45" t="s">
        <v>119</v>
      </c>
      <c r="B117" s="113">
        <v>3845.8</v>
      </c>
      <c r="C117" s="113">
        <v>4072.6</v>
      </c>
      <c r="D117" s="113">
        <v>3930.866</v>
      </c>
      <c r="E117" s="46">
        <f t="shared" si="15"/>
        <v>141.73399999999992</v>
      </c>
      <c r="F117" s="46">
        <f t="shared" si="16"/>
        <v>96.51981535137259</v>
      </c>
      <c r="G117" s="46">
        <f t="shared" si="17"/>
        <v>85.0659999999998</v>
      </c>
      <c r="H117" s="48">
        <f t="shared" si="18"/>
        <v>102.21191949659368</v>
      </c>
    </row>
    <row r="118" spans="1:8" ht="12.75" customHeight="1">
      <c r="A118" s="45" t="s">
        <v>120</v>
      </c>
      <c r="B118" s="113">
        <v>43.3</v>
      </c>
      <c r="C118" s="113">
        <v>38.5</v>
      </c>
      <c r="D118" s="113">
        <v>33.86</v>
      </c>
      <c r="E118" s="46">
        <f t="shared" si="15"/>
        <v>4.640000000000001</v>
      </c>
      <c r="F118" s="46">
        <f t="shared" si="16"/>
        <v>87.94805194805194</v>
      </c>
      <c r="G118" s="46">
        <f t="shared" si="17"/>
        <v>-9.439999999999998</v>
      </c>
      <c r="H118" s="48">
        <f t="shared" si="18"/>
        <v>78.1986143187067</v>
      </c>
    </row>
    <row r="119" spans="1:8" ht="13.5" customHeight="1">
      <c r="A119" s="45" t="s">
        <v>121</v>
      </c>
      <c r="B119" s="113">
        <v>456</v>
      </c>
      <c r="C119" s="113">
        <v>624.9</v>
      </c>
      <c r="D119" s="113">
        <v>507.8</v>
      </c>
      <c r="E119" s="46">
        <f t="shared" si="15"/>
        <v>117.09999999999997</v>
      </c>
      <c r="F119" s="46">
        <f t="shared" si="16"/>
        <v>81.26100176028164</v>
      </c>
      <c r="G119" s="46">
        <f t="shared" si="17"/>
        <v>51.80000000000001</v>
      </c>
      <c r="H119" s="48">
        <f t="shared" si="18"/>
        <v>111.35964912280703</v>
      </c>
    </row>
    <row r="120" spans="1:8" ht="12.75" customHeight="1">
      <c r="A120" s="45" t="s">
        <v>122</v>
      </c>
      <c r="B120" s="113">
        <v>27.7</v>
      </c>
      <c r="C120" s="113">
        <v>11.2</v>
      </c>
      <c r="D120" s="113">
        <v>8.2</v>
      </c>
      <c r="E120" s="46">
        <f t="shared" si="15"/>
        <v>3</v>
      </c>
      <c r="F120" s="46">
        <f t="shared" si="16"/>
        <v>73.21428571428571</v>
      </c>
      <c r="G120" s="46">
        <f t="shared" si="17"/>
        <v>-19.5</v>
      </c>
      <c r="H120" s="48">
        <f t="shared" si="18"/>
        <v>29.602888086642597</v>
      </c>
    </row>
    <row r="121" spans="1:8" ht="15" customHeight="1">
      <c r="A121" s="45" t="s">
        <v>123</v>
      </c>
      <c r="B121" s="113">
        <v>601.4</v>
      </c>
      <c r="C121" s="113">
        <v>589.6</v>
      </c>
      <c r="D121" s="113">
        <v>589.6</v>
      </c>
      <c r="E121" s="46">
        <f t="shared" si="15"/>
        <v>0</v>
      </c>
      <c r="F121" s="46">
        <f t="shared" si="16"/>
        <v>100</v>
      </c>
      <c r="G121" s="46">
        <f t="shared" si="17"/>
        <v>-11.799999999999955</v>
      </c>
      <c r="H121" s="48">
        <f t="shared" si="18"/>
        <v>98.0379115397406</v>
      </c>
    </row>
    <row r="122" spans="1:8" ht="21" customHeight="1" hidden="1">
      <c r="A122" s="45" t="s">
        <v>124</v>
      </c>
      <c r="B122" s="135"/>
      <c r="C122" s="113"/>
      <c r="D122" s="113"/>
      <c r="E122" s="46">
        <f t="shared" si="15"/>
        <v>0</v>
      </c>
      <c r="F122" s="46" t="e">
        <f t="shared" si="16"/>
        <v>#DIV/0!</v>
      </c>
      <c r="G122" s="46">
        <f t="shared" si="17"/>
        <v>0</v>
      </c>
      <c r="H122" s="48" t="e">
        <f t="shared" si="18"/>
        <v>#DIV/0!</v>
      </c>
    </row>
    <row r="123" spans="1:8" ht="15" customHeight="1">
      <c r="A123" s="174" t="s">
        <v>125</v>
      </c>
      <c r="B123" s="177"/>
      <c r="C123" s="177">
        <v>107</v>
      </c>
      <c r="D123" s="177"/>
      <c r="E123" s="46">
        <f t="shared" si="15"/>
        <v>107</v>
      </c>
      <c r="F123" s="46">
        <f t="shared" si="16"/>
        <v>0</v>
      </c>
      <c r="G123" s="46">
        <f t="shared" si="17"/>
        <v>0</v>
      </c>
      <c r="H123" s="48"/>
    </row>
    <row r="124" spans="1:9" ht="15.75" customHeight="1" thickBot="1">
      <c r="A124" s="91" t="s">
        <v>126</v>
      </c>
      <c r="B124" s="177">
        <v>903</v>
      </c>
      <c r="C124" s="177">
        <v>2371.4</v>
      </c>
      <c r="D124" s="177">
        <v>656.47</v>
      </c>
      <c r="E124" s="178">
        <f t="shared" si="15"/>
        <v>1714.93</v>
      </c>
      <c r="F124" s="178">
        <f t="shared" si="16"/>
        <v>27.68280340726997</v>
      </c>
      <c r="G124" s="178">
        <f t="shared" si="17"/>
        <v>-246.52999999999997</v>
      </c>
      <c r="H124" s="119">
        <f>D124/B124*100</f>
        <v>72.69878183831673</v>
      </c>
      <c r="I124" s="2">
        <v>250404</v>
      </c>
    </row>
    <row r="125" spans="1:8" ht="33.75" customHeight="1" thickBot="1">
      <c r="A125" s="102" t="s">
        <v>91</v>
      </c>
      <c r="B125" s="179">
        <f>B129+B130+B131+B132</f>
        <v>13223.7</v>
      </c>
      <c r="C125" s="179">
        <f>C127+C130+C132</f>
        <v>24965.5</v>
      </c>
      <c r="D125" s="179">
        <f>D127+D130+D132</f>
        <v>14601.665</v>
      </c>
      <c r="E125" s="105">
        <f t="shared" si="15"/>
        <v>10363.835</v>
      </c>
      <c r="F125" s="105">
        <f t="shared" si="16"/>
        <v>58.48737257415233</v>
      </c>
      <c r="G125" s="180">
        <f t="shared" si="17"/>
        <v>1377.9650000000001</v>
      </c>
      <c r="H125" s="181">
        <f>D125/B125*100</f>
        <v>110.4204193985042</v>
      </c>
    </row>
    <row r="126" spans="1:9" ht="31.5" customHeight="1" hidden="1">
      <c r="A126" s="131" t="s">
        <v>127</v>
      </c>
      <c r="B126" s="173"/>
      <c r="C126" s="134"/>
      <c r="D126" s="182"/>
      <c r="E126" s="127">
        <f t="shared" si="15"/>
        <v>0</v>
      </c>
      <c r="F126" s="127" t="e">
        <f t="shared" si="16"/>
        <v>#DIV/0!</v>
      </c>
      <c r="G126" s="183">
        <f t="shared" si="17"/>
        <v>0</v>
      </c>
      <c r="H126" s="147" t="e">
        <f>D126/B126*100</f>
        <v>#DIV/0!</v>
      </c>
      <c r="I126" s="2">
        <v>170603</v>
      </c>
    </row>
    <row r="127" spans="1:9" ht="29.25" customHeight="1">
      <c r="A127" s="82" t="s">
        <v>128</v>
      </c>
      <c r="B127" s="113"/>
      <c r="C127" s="113">
        <v>446.9</v>
      </c>
      <c r="D127" s="113">
        <v>201.877</v>
      </c>
      <c r="E127" s="46">
        <f t="shared" si="15"/>
        <v>245.02299999999997</v>
      </c>
      <c r="F127" s="46">
        <f t="shared" si="16"/>
        <v>45.17274558066682</v>
      </c>
      <c r="G127" s="46">
        <f t="shared" si="17"/>
        <v>201.877</v>
      </c>
      <c r="H127" s="119"/>
      <c r="I127" s="2">
        <v>250335</v>
      </c>
    </row>
    <row r="128" spans="1:8" ht="27.75" customHeight="1" hidden="1">
      <c r="A128" s="82" t="s">
        <v>129</v>
      </c>
      <c r="B128" s="113"/>
      <c r="C128" s="113"/>
      <c r="D128" s="113"/>
      <c r="E128" s="46">
        <f t="shared" si="15"/>
        <v>0</v>
      </c>
      <c r="F128" s="46" t="e">
        <f t="shared" si="16"/>
        <v>#DIV/0!</v>
      </c>
      <c r="G128" s="46">
        <f t="shared" si="17"/>
        <v>0</v>
      </c>
      <c r="H128" s="119" t="e">
        <f>D128/B128*100</f>
        <v>#DIV/0!</v>
      </c>
    </row>
    <row r="129" spans="1:8" ht="15" customHeight="1">
      <c r="A129" s="82" t="s">
        <v>130</v>
      </c>
      <c r="B129" s="113">
        <v>219</v>
      </c>
      <c r="C129" s="113"/>
      <c r="D129" s="113"/>
      <c r="E129" s="46">
        <f t="shared" si="15"/>
        <v>0</v>
      </c>
      <c r="F129" s="46"/>
      <c r="G129" s="46">
        <f t="shared" si="17"/>
        <v>-219</v>
      </c>
      <c r="H129" s="119">
        <f>D129/B129*100</f>
        <v>0</v>
      </c>
    </row>
    <row r="130" spans="1:9" ht="30" customHeight="1">
      <c r="A130" s="82" t="s">
        <v>131</v>
      </c>
      <c r="B130" s="113">
        <v>12924.7</v>
      </c>
      <c r="C130" s="113">
        <v>24518.6</v>
      </c>
      <c r="D130" s="113">
        <v>14399.788</v>
      </c>
      <c r="E130" s="46">
        <f t="shared" si="15"/>
        <v>10118.811999999998</v>
      </c>
      <c r="F130" s="46">
        <f>D130/C130*100</f>
        <v>58.73005799678612</v>
      </c>
      <c r="G130" s="46">
        <f t="shared" si="17"/>
        <v>1475.0879999999997</v>
      </c>
      <c r="H130" s="119">
        <f>D130/B130*100</f>
        <v>111.41293801790371</v>
      </c>
      <c r="I130" s="2">
        <v>250328</v>
      </c>
    </row>
    <row r="131" spans="1:9" ht="29.25" customHeight="1" thickBot="1">
      <c r="A131" s="82" t="s">
        <v>132</v>
      </c>
      <c r="B131" s="113">
        <v>80</v>
      </c>
      <c r="C131" s="113"/>
      <c r="D131" s="113"/>
      <c r="E131" s="40">
        <f t="shared" si="15"/>
        <v>0</v>
      </c>
      <c r="F131" s="40"/>
      <c r="G131" s="46">
        <f t="shared" si="17"/>
        <v>-80</v>
      </c>
      <c r="H131" s="48"/>
      <c r="I131" s="2">
        <v>100601</v>
      </c>
    </row>
    <row r="132" spans="1:8" ht="19.5" customHeight="1" hidden="1">
      <c r="A132" s="184" t="s">
        <v>133</v>
      </c>
      <c r="B132" s="177"/>
      <c r="C132" s="177"/>
      <c r="D132" s="177"/>
      <c r="E132" s="94">
        <f t="shared" si="15"/>
        <v>0</v>
      </c>
      <c r="F132" s="94" t="e">
        <f aca="true" t="shared" si="19" ref="F132:F144">D132/C132*100</f>
        <v>#DIV/0!</v>
      </c>
      <c r="G132" s="162">
        <f t="shared" si="17"/>
        <v>0</v>
      </c>
      <c r="H132" s="119"/>
    </row>
    <row r="133" spans="1:12" ht="17.25" customHeight="1" thickBot="1">
      <c r="A133" s="185" t="s">
        <v>73</v>
      </c>
      <c r="B133" s="104">
        <f>B102+B109+B111+B114+B125-0.1</f>
        <v>57713.700000000004</v>
      </c>
      <c r="C133" s="104">
        <f>C102+C109+C111+C114+C125</f>
        <v>97399.5</v>
      </c>
      <c r="D133" s="104">
        <f>D102+D109+D111+D114+D125</f>
        <v>50651.985</v>
      </c>
      <c r="E133" s="105">
        <f t="shared" si="15"/>
        <v>46747.515</v>
      </c>
      <c r="F133" s="105">
        <f t="shared" si="19"/>
        <v>52.00435833859517</v>
      </c>
      <c r="G133" s="105">
        <f t="shared" si="17"/>
        <v>-7061.715000000004</v>
      </c>
      <c r="H133" s="106">
        <f>D133/B133*100</f>
        <v>87.76423102313662</v>
      </c>
      <c r="J133" s="77"/>
      <c r="L133" s="77"/>
    </row>
    <row r="134" spans="1:61" s="170" customFormat="1" ht="16.5" customHeight="1" thickBot="1">
      <c r="A134" s="186" t="s">
        <v>134</v>
      </c>
      <c r="B134" s="187">
        <f>B100+B133-0.1</f>
        <v>409058.80000000005</v>
      </c>
      <c r="C134" s="187">
        <f>C100+C133</f>
        <v>639118.6680000001</v>
      </c>
      <c r="D134" s="187">
        <f>D100+D133</f>
        <v>489307.00899999996</v>
      </c>
      <c r="E134" s="188">
        <f t="shared" si="15"/>
        <v>149811.6590000001</v>
      </c>
      <c r="F134" s="188">
        <f t="shared" si="19"/>
        <v>76.55964901341294</v>
      </c>
      <c r="G134" s="188">
        <f t="shared" si="17"/>
        <v>80248.20899999992</v>
      </c>
      <c r="H134" s="189">
        <f>D134/B134*100</f>
        <v>119.61776864352996</v>
      </c>
      <c r="I134" s="168"/>
      <c r="J134" s="168"/>
      <c r="K134" s="168"/>
      <c r="L134" s="168"/>
      <c r="M134" s="168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</row>
    <row r="135" spans="1:61" s="193" customFormat="1" ht="16.5" customHeight="1" hidden="1">
      <c r="A135" s="190" t="s">
        <v>135</v>
      </c>
      <c r="B135" s="182">
        <f>B136+B139</f>
        <v>0</v>
      </c>
      <c r="C135" s="182">
        <f>C136+C139</f>
        <v>0</v>
      </c>
      <c r="D135" s="182">
        <f>D136+D139</f>
        <v>0</v>
      </c>
      <c r="E135" s="127">
        <f t="shared" si="15"/>
        <v>0</v>
      </c>
      <c r="F135" s="127" t="e">
        <f t="shared" si="19"/>
        <v>#DIV/0!</v>
      </c>
      <c r="G135" s="173"/>
      <c r="H135" s="191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</row>
    <row r="136" spans="1:61" s="193" customFormat="1" ht="15" customHeight="1" hidden="1">
      <c r="A136" s="52" t="s">
        <v>144</v>
      </c>
      <c r="B136" s="135">
        <f>B137+B138</f>
        <v>0</v>
      </c>
      <c r="C136" s="135">
        <f>C137+C138</f>
        <v>0</v>
      </c>
      <c r="D136" s="135">
        <f>D137+D138</f>
        <v>0</v>
      </c>
      <c r="E136" s="40">
        <f t="shared" si="15"/>
        <v>0</v>
      </c>
      <c r="F136" s="40" t="e">
        <f t="shared" si="19"/>
        <v>#DIV/0!</v>
      </c>
      <c r="G136" s="113"/>
      <c r="H136" s="194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</row>
    <row r="137" spans="1:61" s="193" customFormat="1" ht="15" customHeight="1" hidden="1">
      <c r="A137" s="195" t="s">
        <v>136</v>
      </c>
      <c r="B137" s="196"/>
      <c r="C137" s="197"/>
      <c r="D137" s="196"/>
      <c r="E137" s="40">
        <f>C137-D137</f>
        <v>0</v>
      </c>
      <c r="F137" s="40" t="e">
        <f t="shared" si="19"/>
        <v>#DIV/0!</v>
      </c>
      <c r="G137" s="177"/>
      <c r="H137" s="198"/>
      <c r="I137" s="192">
        <v>203400</v>
      </c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</row>
    <row r="138" spans="1:61" s="193" customFormat="1" ht="15" customHeight="1" hidden="1">
      <c r="A138" s="195" t="s">
        <v>137</v>
      </c>
      <c r="B138" s="196"/>
      <c r="C138" s="197"/>
      <c r="D138" s="196"/>
      <c r="E138" s="40">
        <f>C138-D138</f>
        <v>0</v>
      </c>
      <c r="F138" s="40" t="e">
        <f t="shared" si="19"/>
        <v>#DIV/0!</v>
      </c>
      <c r="G138" s="177"/>
      <c r="H138" s="198"/>
      <c r="I138" s="192">
        <v>602000</v>
      </c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</row>
    <row r="139" spans="1:61" s="193" customFormat="1" ht="13.5" customHeight="1" hidden="1" thickBot="1">
      <c r="A139" s="199" t="s">
        <v>145</v>
      </c>
      <c r="B139" s="200"/>
      <c r="C139" s="201"/>
      <c r="D139" s="200"/>
      <c r="E139" s="40">
        <f>C139-D139</f>
        <v>0</v>
      </c>
      <c r="F139" s="40" t="e">
        <f t="shared" si="19"/>
        <v>#DIV/0!</v>
      </c>
      <c r="G139" s="202"/>
      <c r="H139" s="203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</row>
    <row r="140" spans="1:61" s="207" customFormat="1" ht="18" customHeight="1">
      <c r="A140" s="204" t="s">
        <v>138</v>
      </c>
      <c r="B140" s="39">
        <f>B141+B142+B143+B144</f>
        <v>230521.10000000003</v>
      </c>
      <c r="C140" s="39">
        <f>C141+C142+C143+C144</f>
        <v>354009.02999999997</v>
      </c>
      <c r="D140" s="39">
        <f>D141+D142+D143+D144</f>
        <v>291164.079</v>
      </c>
      <c r="E140" s="40">
        <f>C140-D140</f>
        <v>62844.95099999994</v>
      </c>
      <c r="F140" s="40">
        <f t="shared" si="19"/>
        <v>82.24764181862821</v>
      </c>
      <c r="G140" s="86">
        <f>D140-B140</f>
        <v>60642.97899999999</v>
      </c>
      <c r="H140" s="205">
        <f>D140/B140*100</f>
        <v>126.30691030018511</v>
      </c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</row>
    <row r="141" spans="1:61" s="193" customFormat="1" ht="15.75" customHeight="1">
      <c r="A141" s="208" t="s">
        <v>139</v>
      </c>
      <c r="B141" s="53">
        <v>197640.7</v>
      </c>
      <c r="C141" s="53">
        <v>285626.974</v>
      </c>
      <c r="D141" s="53">
        <v>237440.59</v>
      </c>
      <c r="E141" s="46">
        <f>C141-D141</f>
        <v>48186.38399999999</v>
      </c>
      <c r="F141" s="46">
        <f t="shared" si="19"/>
        <v>83.12961016069862</v>
      </c>
      <c r="G141" s="47">
        <f>D141-B141</f>
        <v>39799.889999999985</v>
      </c>
      <c r="H141" s="54">
        <f>D141/B141*100</f>
        <v>120.13749698316185</v>
      </c>
      <c r="I141" s="192"/>
      <c r="J141" s="192"/>
      <c r="K141" s="209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</row>
    <row r="142" spans="1:61" s="193" customFormat="1" ht="14.25" customHeight="1">
      <c r="A142" s="208" t="s">
        <v>140</v>
      </c>
      <c r="B142" s="53">
        <v>1719.7</v>
      </c>
      <c r="C142" s="53">
        <v>3941.017</v>
      </c>
      <c r="D142" s="53">
        <v>2663.984</v>
      </c>
      <c r="E142" s="46">
        <f>C142-D142</f>
        <v>1277.033</v>
      </c>
      <c r="F142" s="46">
        <f t="shared" si="19"/>
        <v>67.59635901088475</v>
      </c>
      <c r="G142" s="47">
        <f>D142-B142</f>
        <v>944.2839999999999</v>
      </c>
      <c r="H142" s="54">
        <f>D142/B142*100</f>
        <v>154.90980985055532</v>
      </c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</row>
    <row r="143" spans="1:61" s="193" customFormat="1" ht="14.25" customHeight="1">
      <c r="A143" s="208" t="s">
        <v>141</v>
      </c>
      <c r="B143" s="53">
        <v>7772</v>
      </c>
      <c r="C143" s="53">
        <v>14606.566</v>
      </c>
      <c r="D143" s="53">
        <v>11215.978</v>
      </c>
      <c r="E143" s="46">
        <f>C143-D143</f>
        <v>3390.5880000000016</v>
      </c>
      <c r="F143" s="46">
        <f t="shared" si="19"/>
        <v>76.78723390562845</v>
      </c>
      <c r="G143" s="47">
        <f>D143-B143</f>
        <v>3443.977999999999</v>
      </c>
      <c r="H143" s="54">
        <f>D143/B143*100</f>
        <v>144.31263510036024</v>
      </c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</row>
    <row r="144" spans="1:61" s="193" customFormat="1" ht="15" customHeight="1" thickBot="1">
      <c r="A144" s="210" t="s">
        <v>142</v>
      </c>
      <c r="B144" s="211">
        <v>23388.7</v>
      </c>
      <c r="C144" s="211">
        <v>49834.473</v>
      </c>
      <c r="D144" s="211">
        <v>39843.527</v>
      </c>
      <c r="E144" s="212">
        <f>C144-D144</f>
        <v>9990.945999999996</v>
      </c>
      <c r="F144" s="212">
        <f t="shared" si="19"/>
        <v>79.95173742481435</v>
      </c>
      <c r="G144" s="213">
        <f>D144-B144</f>
        <v>16454.827</v>
      </c>
      <c r="H144" s="214">
        <f>D144/B144*100</f>
        <v>170.35374774998184</v>
      </c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</row>
    <row r="145" spans="1:8" ht="33" customHeight="1">
      <c r="A145" s="215"/>
      <c r="B145" s="216"/>
      <c r="C145" s="217"/>
      <c r="D145" s="217"/>
      <c r="E145" s="217"/>
      <c r="F145" s="217"/>
      <c r="G145" s="217"/>
      <c r="H145" s="217"/>
    </row>
    <row r="146" spans="1:12" ht="24" customHeight="1">
      <c r="A146" s="215"/>
      <c r="B146" s="216"/>
      <c r="C146" s="217"/>
      <c r="D146" s="218"/>
      <c r="E146" s="218"/>
      <c r="F146" s="219"/>
      <c r="G146" s="217"/>
      <c r="H146" s="217"/>
      <c r="L146" s="2" t="s">
        <v>109</v>
      </c>
    </row>
    <row r="147" spans="1:6" ht="22.5" customHeight="1">
      <c r="A147" s="220"/>
      <c r="C147" s="222"/>
      <c r="D147" s="218"/>
      <c r="E147" s="218"/>
      <c r="F147" s="219"/>
    </row>
    <row r="148" ht="15.75">
      <c r="A148" s="223"/>
    </row>
    <row r="149" ht="15.75">
      <c r="A149" s="223"/>
    </row>
    <row r="150" spans="1:4" ht="15.75">
      <c r="A150" s="223"/>
      <c r="B150" s="224"/>
      <c r="C150" s="225"/>
      <c r="D150" s="225"/>
    </row>
    <row r="151" ht="15.75">
      <c r="A151" s="223"/>
    </row>
    <row r="152" spans="1:4" ht="15.75">
      <c r="A152" s="223"/>
      <c r="B152" s="224"/>
      <c r="C152" s="225"/>
      <c r="D152" s="225"/>
    </row>
    <row r="153" spans="1:4" ht="15.75">
      <c r="A153" s="223"/>
      <c r="B153" s="224"/>
      <c r="C153" s="225"/>
      <c r="D153" s="225"/>
    </row>
    <row r="154" ht="15.75">
      <c r="A154" s="223"/>
    </row>
    <row r="155" ht="15.75">
      <c r="A155" s="223"/>
    </row>
    <row r="156" ht="15.75">
      <c r="A156" s="223"/>
    </row>
    <row r="157" ht="15.75">
      <c r="A157" s="223"/>
    </row>
    <row r="158" ht="15.75">
      <c r="A158" s="223"/>
    </row>
    <row r="159" ht="15.75">
      <c r="A159" s="223"/>
    </row>
    <row r="160" ht="15.75">
      <c r="A160" s="223"/>
    </row>
    <row r="161" ht="15.75">
      <c r="A161" s="223"/>
    </row>
    <row r="162" ht="15.75">
      <c r="A162" s="223"/>
    </row>
    <row r="163" ht="15.75">
      <c r="A163" s="223"/>
    </row>
    <row r="164" ht="15.75">
      <c r="A164" s="223"/>
    </row>
    <row r="165" ht="15.75">
      <c r="A165" s="223"/>
    </row>
    <row r="166" ht="15.75">
      <c r="A166" s="223"/>
    </row>
    <row r="167" ht="15.75">
      <c r="A167" s="223"/>
    </row>
    <row r="168" ht="15.75">
      <c r="A168" s="223"/>
    </row>
    <row r="169" ht="15.75">
      <c r="A169" s="223"/>
    </row>
    <row r="170" ht="15.75">
      <c r="A170" s="223"/>
    </row>
    <row r="171" ht="15.75">
      <c r="A171" s="223"/>
    </row>
    <row r="172" ht="15.75">
      <c r="A172" s="223"/>
    </row>
    <row r="173" ht="15.75">
      <c r="A173" s="223"/>
    </row>
    <row r="174" ht="15.75">
      <c r="A174" s="223"/>
    </row>
    <row r="175" ht="15.75">
      <c r="A175" s="223"/>
    </row>
    <row r="176" ht="15.75">
      <c r="A176" s="223"/>
    </row>
    <row r="177" ht="15.75">
      <c r="A177" s="223"/>
    </row>
    <row r="178" ht="15.75">
      <c r="A178" s="223"/>
    </row>
    <row r="179" ht="15.75">
      <c r="A179" s="223"/>
    </row>
    <row r="180" ht="15.75">
      <c r="A180" s="223"/>
    </row>
    <row r="181" ht="15.75">
      <c r="A181" s="223"/>
    </row>
    <row r="182" ht="15.75">
      <c r="A182" s="223"/>
    </row>
    <row r="183" ht="15.75">
      <c r="A183" s="223"/>
    </row>
    <row r="184" ht="15.75">
      <c r="A184" s="223"/>
    </row>
    <row r="185" ht="15.75">
      <c r="A185" s="223"/>
    </row>
    <row r="186" ht="15.75">
      <c r="A186" s="223"/>
    </row>
    <row r="187" ht="15.75">
      <c r="A187" s="223"/>
    </row>
    <row r="188" ht="15.75">
      <c r="A188" s="223"/>
    </row>
    <row r="189" ht="15.75">
      <c r="A189" s="223"/>
    </row>
    <row r="190" ht="15.75">
      <c r="A190" s="223"/>
    </row>
    <row r="191" ht="15.75">
      <c r="A191" s="223"/>
    </row>
    <row r="192" ht="15.75">
      <c r="A192" s="223"/>
    </row>
    <row r="193" ht="15.75">
      <c r="A193" s="223"/>
    </row>
    <row r="194" ht="15.75">
      <c r="A194" s="223"/>
    </row>
    <row r="195" ht="15.75">
      <c r="A195" s="223"/>
    </row>
    <row r="196" ht="15.75">
      <c r="A196" s="223"/>
    </row>
    <row r="197" ht="15.75">
      <c r="A197" s="223"/>
    </row>
    <row r="198" ht="15.75">
      <c r="A198" s="223"/>
    </row>
    <row r="199" ht="15.75">
      <c r="A199" s="223"/>
    </row>
    <row r="200" ht="15.75">
      <c r="A200" s="223"/>
    </row>
    <row r="201" ht="15.75">
      <c r="A201" s="223"/>
    </row>
    <row r="202" ht="15.75">
      <c r="A202" s="223"/>
    </row>
    <row r="203" ht="15.75">
      <c r="A203" s="223"/>
    </row>
    <row r="204" ht="15.75">
      <c r="A204" s="223"/>
    </row>
    <row r="205" ht="15.75">
      <c r="A205" s="223"/>
    </row>
    <row r="206" ht="15.75">
      <c r="A206" s="223"/>
    </row>
    <row r="207" ht="15.75">
      <c r="A207" s="223"/>
    </row>
    <row r="208" ht="15.75">
      <c r="A208" s="223"/>
    </row>
    <row r="209" ht="15.75">
      <c r="A209" s="223"/>
    </row>
    <row r="210" ht="15.75">
      <c r="A210" s="223"/>
    </row>
    <row r="211" ht="15.75">
      <c r="A211" s="223"/>
    </row>
    <row r="212" ht="15.75">
      <c r="A212" s="223"/>
    </row>
    <row r="213" ht="15.75">
      <c r="A213" s="223"/>
    </row>
    <row r="214" ht="15.75">
      <c r="A214" s="223"/>
    </row>
    <row r="215" ht="15.75">
      <c r="A215" s="223"/>
    </row>
    <row r="216" ht="15.75">
      <c r="A216" s="223"/>
    </row>
    <row r="217" ht="15.75">
      <c r="A217" s="223"/>
    </row>
    <row r="218" ht="15.75">
      <c r="A218" s="223"/>
    </row>
    <row r="219" ht="15.75">
      <c r="A219" s="223"/>
    </row>
    <row r="220" ht="15.75">
      <c r="A220" s="223"/>
    </row>
    <row r="221" ht="15.75">
      <c r="A221" s="223"/>
    </row>
    <row r="222" ht="15.75">
      <c r="A222" s="223"/>
    </row>
    <row r="223" ht="15.75">
      <c r="A223" s="223"/>
    </row>
    <row r="224" ht="15.75">
      <c r="A224" s="223"/>
    </row>
    <row r="225" ht="15.75">
      <c r="A225" s="223"/>
    </row>
    <row r="226" ht="15.75">
      <c r="A226" s="223"/>
    </row>
    <row r="227" ht="15.75">
      <c r="A227" s="223"/>
    </row>
    <row r="228" ht="15.75">
      <c r="A228" s="223"/>
    </row>
  </sheetData>
  <mergeCells count="23">
    <mergeCell ref="D147:E147"/>
    <mergeCell ref="D146:E146"/>
    <mergeCell ref="D5:D6"/>
    <mergeCell ref="A1:H1"/>
    <mergeCell ref="A2:H2"/>
    <mergeCell ref="G3:H3"/>
    <mergeCell ref="B4:B6"/>
    <mergeCell ref="G5:G6"/>
    <mergeCell ref="A4:A6"/>
    <mergeCell ref="C4:D4"/>
    <mergeCell ref="C5:C6"/>
    <mergeCell ref="H5:H6"/>
    <mergeCell ref="G4:H4"/>
    <mergeCell ref="E4:F4"/>
    <mergeCell ref="E5:E6"/>
    <mergeCell ref="F5:F6"/>
    <mergeCell ref="I15:J15"/>
    <mergeCell ref="I94:J94"/>
    <mergeCell ref="I96:J96"/>
    <mergeCell ref="I90:J90"/>
    <mergeCell ref="I91:J91"/>
    <mergeCell ref="I92:J92"/>
    <mergeCell ref="I93:J93"/>
  </mergeCells>
  <printOptions/>
  <pageMargins left="0.42" right="0.19" top="0.16" bottom="0.24" header="0.16" footer="0.24"/>
  <pageSetup horizontalDpi="600" verticalDpi="600" orientation="portrait" paperSize="9" scale="75" r:id="rId1"/>
  <rowBreaks count="1" manualBreakCount="1"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2011-01-12T10:45:38Z</dcterms:created>
  <dcterms:modified xsi:type="dcterms:W3CDTF">2011-01-12T10:48:51Z</dcterms:modified>
  <cp:category/>
  <cp:version/>
  <cp:contentType/>
  <cp:contentStatus/>
</cp:coreProperties>
</file>